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880" windowHeight="8445" tabRatio="669" activeTab="5"/>
  </bookViews>
  <sheets>
    <sheet name="Tekler" sheetId="1" r:id="rId1"/>
    <sheet name="Çiftler" sheetId="2" r:id="rId2"/>
    <sheet name="Trio" sheetId="3" r:id="rId3"/>
    <sheet name="Tüm Seriler Tekler" sheetId="4" r:id="rId4"/>
    <sheet name="Takımlar" sheetId="5" r:id="rId5"/>
    <sheet name="Takımlar Final" sheetId="6" r:id="rId6"/>
    <sheet name="Kulüpler Sıralaması" sheetId="7" r:id="rId7"/>
  </sheets>
  <definedNames>
    <definedName name="_xlnm.Print_Area" localSheetId="1">'Çiftler'!$A$1:$M$100</definedName>
    <definedName name="_xlnm.Print_Area" localSheetId="6">'Kulüpler Sıralaması'!$A$1:$K$30</definedName>
    <definedName name="_xlnm.Print_Area" localSheetId="4">'Takımlar'!$A$1:$M$100</definedName>
    <definedName name="_xlnm.Print_Area" localSheetId="5">'Takımlar Final'!$A$1:$M$100</definedName>
    <definedName name="_xlnm.Print_Area" localSheetId="2">'Trio'!$A$1:$M$100</definedName>
    <definedName name="_xlnm.Print_Area" localSheetId="3">'Tüm Seriler Tekler'!$A$1:$M$100</definedName>
  </definedNames>
  <calcPr fullCalcOnLoad="1"/>
</workbook>
</file>

<file path=xl/sharedStrings.xml><?xml version="1.0" encoding="utf-8"?>
<sst xmlns="http://schemas.openxmlformats.org/spreadsheetml/2006/main" count="690" uniqueCount="118">
  <si>
    <t>ABK</t>
  </si>
  <si>
    <t>KEPEZ</t>
  </si>
  <si>
    <t>KADIKÖY</t>
  </si>
  <si>
    <t>GENÇLERBİRLİĞİ</t>
  </si>
  <si>
    <t>ANKARASPOR</t>
  </si>
  <si>
    <t>Sıralama</t>
  </si>
  <si>
    <t>Adı Soyadı</t>
  </si>
  <si>
    <t>1. Oyun</t>
  </si>
  <si>
    <t>2. Oyun</t>
  </si>
  <si>
    <t>3. Oyun</t>
  </si>
  <si>
    <t>Ortalama</t>
  </si>
  <si>
    <t>Toplam</t>
  </si>
  <si>
    <t>Sıra</t>
  </si>
  <si>
    <t>Kulüp</t>
  </si>
  <si>
    <t>ANKARASPOR1</t>
  </si>
  <si>
    <t>GENÇLERBİRLİĞİ1</t>
  </si>
  <si>
    <t>GENÇLERBİRLİĞİ2</t>
  </si>
  <si>
    <t>KAZAN1</t>
  </si>
  <si>
    <t>ANKARASPOR2</t>
  </si>
  <si>
    <t>GENÇLERBİRLİĞİ3</t>
  </si>
  <si>
    <t>ANKARASPOR3</t>
  </si>
  <si>
    <t>KEPEZ1</t>
  </si>
  <si>
    <t>KEPEZ2</t>
  </si>
  <si>
    <t>KAZAN2</t>
  </si>
  <si>
    <t>KEPEZ3</t>
  </si>
  <si>
    <t>Tekler</t>
  </si>
  <si>
    <t>Çiftler</t>
  </si>
  <si>
    <t>Trio</t>
  </si>
  <si>
    <t>Takımlar</t>
  </si>
  <si>
    <t>Triolar</t>
  </si>
  <si>
    <t>Takım</t>
  </si>
  <si>
    <t>Takım Adı</t>
  </si>
  <si>
    <t>ANT. POLİS GÜCÜ</t>
  </si>
  <si>
    <t xml:space="preserve">KAZAN </t>
  </si>
  <si>
    <t>PURSAKLAR</t>
  </si>
  <si>
    <t>ES ES</t>
  </si>
  <si>
    <t>SITAL</t>
  </si>
  <si>
    <t>NİLÜFER BEL</t>
  </si>
  <si>
    <t>ANT. POLİS GÜCÜ1</t>
  </si>
  <si>
    <t>ANT. POLİS GÜCÜ2</t>
  </si>
  <si>
    <t>ANT. POLİS GÜCÜ3</t>
  </si>
  <si>
    <t>KAZAN3</t>
  </si>
  <si>
    <t>PURSAKLAR1</t>
  </si>
  <si>
    <t>PURSAKLAR2</t>
  </si>
  <si>
    <t>PURSAKLAR3</t>
  </si>
  <si>
    <t>ES ES1</t>
  </si>
  <si>
    <t>ES ES2</t>
  </si>
  <si>
    <t>ES ES3</t>
  </si>
  <si>
    <t>NİLÜFER BEL1</t>
  </si>
  <si>
    <t>NİLÜFER BEL2</t>
  </si>
  <si>
    <t>NİLÜFER BEL3</t>
  </si>
  <si>
    <t>HABİB DOĞAN</t>
  </si>
  <si>
    <t>FATİH TEKELİ</t>
  </si>
  <si>
    <t>OĞUZ YILMAZ</t>
  </si>
  <si>
    <t>SERKAN AK</t>
  </si>
  <si>
    <t>FAHRETTİN YEŞİLKAYA</t>
  </si>
  <si>
    <t>İBRAHİM COCİ</t>
  </si>
  <si>
    <t>SUAT SAMUR</t>
  </si>
  <si>
    <t>ŞENER ZAN</t>
  </si>
  <si>
    <t>ÖMER DOĞAN</t>
  </si>
  <si>
    <t>SEDAT AKTAŞ</t>
  </si>
  <si>
    <t>MURAT DEMİREL</t>
  </si>
  <si>
    <t>EKREM TOPAÇ</t>
  </si>
  <si>
    <t>DOĞAN ALBAYRAK</t>
  </si>
  <si>
    <t>SÜLEYMAN OSMANOĞLU</t>
  </si>
  <si>
    <t>İSMAİL AYAN</t>
  </si>
  <si>
    <t>GÜRKAN ÇİL</t>
  </si>
  <si>
    <t>ÖZCAN DUYAR</t>
  </si>
  <si>
    <t>MUHAMMET YAVUZ</t>
  </si>
  <si>
    <t>KAĞAN YETİŞ</t>
  </si>
  <si>
    <t>MUSTAFA EKŞİ</t>
  </si>
  <si>
    <t>MEHMET AVCIOĞLU</t>
  </si>
  <si>
    <t>ÖMER KÖSE</t>
  </si>
  <si>
    <t>MUSTAFA ERBİR</t>
  </si>
  <si>
    <t>MUSTAFA ONUR</t>
  </si>
  <si>
    <t>HASAN ÜNAL</t>
  </si>
  <si>
    <t>HAKAN ORHAN</t>
  </si>
  <si>
    <t>ALİM TÜLEK</t>
  </si>
  <si>
    <t>EMRAH DEMİRHAN</t>
  </si>
  <si>
    <t>AYHAN ARI</t>
  </si>
  <si>
    <t>TAMER ÖZKAN</t>
  </si>
  <si>
    <t>HEERSH SALİH</t>
  </si>
  <si>
    <t>EMRAH ÖCBE</t>
  </si>
  <si>
    <t>ADEM ZENGİN</t>
  </si>
  <si>
    <t>SEDAT TEPER</t>
  </si>
  <si>
    <t>MUSTAFA GÜRBULAK</t>
  </si>
  <si>
    <t>ENDER VAPUR</t>
  </si>
  <si>
    <t>AYHAN NALBANT</t>
  </si>
  <si>
    <t>SEMİH ULAKÇI</t>
  </si>
  <si>
    <t>SEZAİ ÜÇYOL</t>
  </si>
  <si>
    <t>VEYSEL SERT</t>
  </si>
  <si>
    <t>FAZLI KAAN AKBAŞ</t>
  </si>
  <si>
    <t>BAYRAM DURMUŞ</t>
  </si>
  <si>
    <t>BARIŞ EROĞLU</t>
  </si>
  <si>
    <t>AYHAN ÇETİNTÜRK</t>
  </si>
  <si>
    <t>ERHAN KARABULUT</t>
  </si>
  <si>
    <t>TUĞRUL GÜNDOĞAN</t>
  </si>
  <si>
    <t>FOMGET</t>
  </si>
  <si>
    <t>SELÇUK BOZKUŞ</t>
  </si>
  <si>
    <t>İSMAİL TÜRKDÖNMEZ</t>
  </si>
  <si>
    <t>EMİN USKAN</t>
  </si>
  <si>
    <t>AYKUT KAYA</t>
  </si>
  <si>
    <t>YUSUF OZAN ERGÜNEŞ</t>
  </si>
  <si>
    <t>GÜNEŞ KOLSUZ</t>
  </si>
  <si>
    <t>İNANÇ GÖLEN</t>
  </si>
  <si>
    <t xml:space="preserve">NİLÜFER GENÇLİK </t>
  </si>
  <si>
    <t>NAİL CANPOLAT</t>
  </si>
  <si>
    <t>ATATÜRK İ.Ö.O</t>
  </si>
  <si>
    <t>SÜLEYMAN DİNCAY</t>
  </si>
  <si>
    <t>BERKAY ERDİŞ</t>
  </si>
  <si>
    <t>ORHAN TOLA</t>
  </si>
  <si>
    <t>CELALETTİN ÇAKIR</t>
  </si>
  <si>
    <t>FOMGET1</t>
  </si>
  <si>
    <t>FOMGET2</t>
  </si>
  <si>
    <t>FOMGET3</t>
  </si>
  <si>
    <t>KAZAN</t>
  </si>
  <si>
    <t>ATATÜRK İ.Ö.O1</t>
  </si>
  <si>
    <t>Takımlarda dereceye giremezlerse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</si>
</sst>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4">
    <font>
      <sz val="11"/>
      <name val="Arial"/>
      <family val="0"/>
    </font>
    <font>
      <sz val="12"/>
      <color indexed="9"/>
      <name val="Arial"/>
      <family val="0"/>
    </font>
    <font>
      <b/>
      <sz val="12"/>
      <color indexed="9"/>
      <name val="Arial"/>
      <family val="2"/>
    </font>
    <font>
      <sz val="12"/>
      <name val="Arial"/>
      <family val="0"/>
    </font>
    <font>
      <sz val="12"/>
      <color indexed="8"/>
      <name val="Arial"/>
      <family val="0"/>
    </font>
    <font>
      <sz val="11"/>
      <color indexed="9"/>
      <name val="Arial"/>
      <family val="0"/>
    </font>
    <font>
      <sz val="11"/>
      <color indexed="61"/>
      <name val="Arial"/>
      <family val="0"/>
    </font>
    <font>
      <sz val="8"/>
      <name val="Arial"/>
      <family val="0"/>
    </font>
    <font>
      <sz val="11"/>
      <color indexed="59"/>
      <name val="Arial"/>
      <family val="0"/>
    </font>
    <font>
      <sz val="11"/>
      <color indexed="17"/>
      <name val="Arial"/>
      <family val="0"/>
    </font>
    <font>
      <sz val="11"/>
      <color indexed="58"/>
      <name val="Arial"/>
      <family val="0"/>
    </font>
    <font>
      <sz val="11"/>
      <color indexed="56"/>
      <name val="Arial"/>
      <family val="0"/>
    </font>
    <font>
      <u val="single"/>
      <sz val="8.8"/>
      <color indexed="12"/>
      <name val="Arial"/>
      <family val="0"/>
    </font>
    <font>
      <u val="single"/>
      <sz val="8.8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medium">
        <color indexed="53"/>
      </left>
      <right style="thin">
        <color indexed="9"/>
      </right>
      <top style="medium">
        <color indexed="53"/>
      </top>
      <bottom style="thin">
        <color indexed="9"/>
      </bottom>
    </border>
    <border>
      <left style="medium">
        <color indexed="5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53"/>
      </left>
      <right style="thin">
        <color indexed="9"/>
      </right>
      <top style="thin">
        <color indexed="9"/>
      </top>
      <bottom style="medium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9"/>
      </right>
      <top style="medium">
        <color indexed="53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7" borderId="8" xfId="0" applyFont="1" applyFill="1" applyBorder="1" applyAlignment="1">
      <alignment/>
    </xf>
    <xf numFmtId="1" fontId="6" fillId="8" borderId="8" xfId="0" applyNumberFormat="1" applyFont="1" applyFill="1" applyBorder="1" applyAlignment="1">
      <alignment horizontal="center"/>
    </xf>
    <xf numFmtId="2" fontId="6" fillId="8" borderId="8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wrapText="1"/>
    </xf>
    <xf numFmtId="0" fontId="0" fillId="0" borderId="0" xfId="0" applyFill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1" fontId="1" fillId="2" borderId="27" xfId="0" applyNumberFormat="1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" fillId="6" borderId="39" xfId="0" applyFont="1" applyFill="1" applyBorder="1" applyAlignment="1">
      <alignment horizontal="center"/>
    </xf>
    <xf numFmtId="1" fontId="6" fillId="8" borderId="40" xfId="0" applyNumberFormat="1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0" fontId="5" fillId="7" borderId="42" xfId="0" applyFont="1" applyFill="1" applyBorder="1" applyAlignment="1">
      <alignment/>
    </xf>
    <xf numFmtId="1" fontId="6" fillId="8" borderId="43" xfId="0" applyNumberFormat="1" applyFont="1" applyFill="1" applyBorder="1" applyAlignment="1">
      <alignment horizontal="center"/>
    </xf>
    <xf numFmtId="0" fontId="5" fillId="9" borderId="8" xfId="0" applyFont="1" applyFill="1" applyBorder="1" applyAlignment="1">
      <alignment/>
    </xf>
    <xf numFmtId="0" fontId="8" fillId="10" borderId="8" xfId="0" applyFont="1" applyFill="1" applyBorder="1" applyAlignment="1">
      <alignment/>
    </xf>
    <xf numFmtId="0" fontId="9" fillId="11" borderId="8" xfId="0" applyFont="1" applyFill="1" applyBorder="1" applyAlignment="1">
      <alignment/>
    </xf>
    <xf numFmtId="0" fontId="10" fillId="10" borderId="8" xfId="0" applyFont="1" applyFill="1" applyBorder="1" applyAlignment="1">
      <alignment/>
    </xf>
    <xf numFmtId="0" fontId="8" fillId="11" borderId="8" xfId="0" applyFont="1" applyFill="1" applyBorder="1" applyAlignment="1">
      <alignment/>
    </xf>
    <xf numFmtId="0" fontId="1" fillId="4" borderId="4" xfId="0" applyFont="1" applyFill="1" applyBorder="1" applyAlignment="1" applyProtection="1">
      <alignment horizontal="center"/>
      <protection/>
    </xf>
    <xf numFmtId="0" fontId="1" fillId="4" borderId="4" xfId="0" applyFont="1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4" fillId="5" borderId="6" xfId="0" applyFont="1" applyFill="1" applyBorder="1" applyAlignment="1" applyProtection="1">
      <alignment horizontal="center"/>
      <protection/>
    </xf>
    <xf numFmtId="0" fontId="3" fillId="5" borderId="6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center"/>
      <protection/>
    </xf>
    <xf numFmtId="0" fontId="10" fillId="11" borderId="8" xfId="0" applyFont="1" applyFill="1" applyBorder="1" applyAlignment="1">
      <alignment/>
    </xf>
    <xf numFmtId="0" fontId="11" fillId="11" borderId="8" xfId="0" applyFont="1" applyFill="1" applyBorder="1" applyAlignment="1">
      <alignment/>
    </xf>
    <xf numFmtId="0" fontId="1" fillId="4" borderId="4" xfId="0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dxfs count="5">
    <dxf>
      <font>
        <color rgb="FFFFFFFF"/>
      </font>
      <fill>
        <patternFill>
          <bgColor rgb="FFFF6600"/>
        </patternFill>
      </fill>
      <border/>
    </dxf>
    <dxf>
      <font>
        <color rgb="FF003300"/>
      </font>
      <fill>
        <patternFill>
          <bgColor rgb="FFFF9900"/>
        </patternFill>
      </fill>
      <border/>
    </dxf>
    <dxf>
      <font>
        <color rgb="FF333300"/>
      </font>
      <fill>
        <patternFill>
          <bgColor rgb="FFFFCC00"/>
        </patternFill>
      </fill>
      <border/>
    </dxf>
    <dxf>
      <font>
        <color rgb="FF333300"/>
      </font>
      <fill>
        <patternFill>
          <bgColor rgb="FFFF9900"/>
        </patternFill>
      </fill>
      <border/>
    </dxf>
    <dxf>
      <font>
        <color rgb="FF0080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showGridLines="0" zoomScale="80" zoomScaleNormal="80" workbookViewId="0" topLeftCell="A37">
      <selection activeCell="C17" sqref="C17"/>
    </sheetView>
  </sheetViews>
  <sheetFormatPr defaultColWidth="9.00390625" defaultRowHeight="14.25"/>
  <cols>
    <col min="1" max="1" width="8.125" style="5" bestFit="1" customWidth="1"/>
    <col min="2" max="2" width="23.75390625" style="5" bestFit="1" customWidth="1"/>
    <col min="3" max="3" width="28.75390625" style="21" bestFit="1" customWidth="1"/>
    <col min="4" max="6" width="8.25390625" style="5" customWidth="1"/>
    <col min="7" max="7" width="8.50390625" style="22" customWidth="1"/>
    <col min="8" max="8" width="8.50390625" style="23" customWidth="1"/>
    <col min="9" max="9" width="2.625" style="0" customWidth="1"/>
    <col min="10" max="10" width="4.50390625" style="0" customWidth="1"/>
    <col min="11" max="11" width="18.75390625" style="0" customWidth="1"/>
    <col min="13" max="13" width="9.00390625" style="8" customWidth="1"/>
  </cols>
  <sheetData>
    <row r="1" spans="1:13" ht="15.75" thickBot="1">
      <c r="A1" s="1" t="s">
        <v>5</v>
      </c>
      <c r="B1" s="1" t="s">
        <v>13</v>
      </c>
      <c r="C1" s="1" t="s">
        <v>6</v>
      </c>
      <c r="D1" s="1" t="s">
        <v>7</v>
      </c>
      <c r="E1" s="1" t="s">
        <v>8</v>
      </c>
      <c r="F1" s="1" t="s">
        <v>9</v>
      </c>
      <c r="G1" s="6" t="s">
        <v>10</v>
      </c>
      <c r="H1" s="7" t="s">
        <v>11</v>
      </c>
      <c r="J1" t="s">
        <v>12</v>
      </c>
      <c r="K1" t="s">
        <v>6</v>
      </c>
      <c r="L1" t="s">
        <v>11</v>
      </c>
      <c r="M1" s="8" t="s">
        <v>10</v>
      </c>
    </row>
    <row r="2" spans="1:13" ht="15.75">
      <c r="A2" s="2">
        <f>IF(G2&gt;0,RANK(G2,G:G)+COUNTIF($G$2:G2,G2)-1,"")</f>
        <v>17</v>
      </c>
      <c r="B2" s="71" t="s">
        <v>4</v>
      </c>
      <c r="C2" s="72" t="s">
        <v>51</v>
      </c>
      <c r="D2" s="73">
        <v>206</v>
      </c>
      <c r="E2" s="74">
        <v>180</v>
      </c>
      <c r="F2" s="76">
        <v>192</v>
      </c>
      <c r="G2" s="14">
        <f>IF(SUM(D2:F2)&gt;0,AVERAGE(D2:F2),0)</f>
        <v>192.66666666666666</v>
      </c>
      <c r="H2" s="9">
        <f>SUM(D2:F2)</f>
        <v>578</v>
      </c>
      <c r="J2" s="15">
        <v>1</v>
      </c>
      <c r="K2" s="66" t="str">
        <f aca="true" t="shared" si="0" ref="K2:K33">IF(ISERROR(INDEX(C$1:C$65536,MATCH(J2,A$1:A$65536,0))),"",INDEX(C$1:C$65536,MATCH(J2,A$1:A$65536,0)))</f>
        <v>MUSTAFA ONUR</v>
      </c>
      <c r="L2" s="17">
        <f aca="true" t="shared" si="1" ref="L2:L33">IF(ISERROR(INDEX(H$1:H$65536,MATCH(J2,A$1:A$65536,0))),"",(INDEX(H$1:H$65536,MATCH(J2,A$1:A$65536,0))))</f>
        <v>683</v>
      </c>
      <c r="M2" s="18">
        <f aca="true" t="shared" si="2" ref="M2:M33">IF(ISERROR(INDEX(G$1:G$65536,MATCH(J2,A$1:A$65536,0))),"",INDEX(G$1:G$65536,MATCH(J2,A$1:A$65536,0)))</f>
        <v>227.66666666666666</v>
      </c>
    </row>
    <row r="3" spans="1:13" ht="15.75">
      <c r="A3" s="3">
        <f>IF(G3&gt;0,RANK(G3,G:G)+COUNTIF($G$2:G3,G3)-1,"")</f>
        <v>5</v>
      </c>
      <c r="B3" s="71" t="s">
        <v>4</v>
      </c>
      <c r="C3" s="72" t="s">
        <v>52</v>
      </c>
      <c r="D3" s="73">
        <v>226</v>
      </c>
      <c r="E3" s="74">
        <v>213</v>
      </c>
      <c r="F3" s="76">
        <v>202</v>
      </c>
      <c r="G3" s="14">
        <f aca="true" t="shared" si="3" ref="G3:G66">IF(SUM(D3:F3)&gt;0,AVERAGE(D3:F3),0)</f>
        <v>213.66666666666666</v>
      </c>
      <c r="H3" s="9">
        <f aca="true" t="shared" si="4" ref="H3:H66">SUM(D3:F3)</f>
        <v>641</v>
      </c>
      <c r="J3" s="15">
        <f>J2+1</f>
        <v>2</v>
      </c>
      <c r="K3" s="69" t="str">
        <f t="shared" si="0"/>
        <v>MUSTAFA ERBİR</v>
      </c>
      <c r="L3" s="17">
        <f t="shared" si="1"/>
        <v>653</v>
      </c>
      <c r="M3" s="18">
        <f t="shared" si="2"/>
        <v>217.66666666666666</v>
      </c>
    </row>
    <row r="4" spans="1:13" ht="15.75">
      <c r="A4" s="3">
        <f>IF(G4&gt;0,RANK(G4,G:G)+COUNTIF($G$2:G4,G4)-1,"")</f>
        <v>10</v>
      </c>
      <c r="B4" s="71" t="s">
        <v>4</v>
      </c>
      <c r="C4" s="72" t="s">
        <v>53</v>
      </c>
      <c r="D4" s="73">
        <v>232</v>
      </c>
      <c r="E4" s="74">
        <v>190</v>
      </c>
      <c r="F4" s="76">
        <v>200</v>
      </c>
      <c r="G4" s="14">
        <f t="shared" si="3"/>
        <v>207.33333333333334</v>
      </c>
      <c r="H4" s="9">
        <f t="shared" si="4"/>
        <v>622</v>
      </c>
      <c r="J4" s="15">
        <f aca="true" t="shared" si="5" ref="J4:J17">J3+1</f>
        <v>3</v>
      </c>
      <c r="K4" s="70" t="str">
        <f t="shared" si="0"/>
        <v>İSMAİL AYAN</v>
      </c>
      <c r="L4" s="17">
        <f t="shared" si="1"/>
        <v>643</v>
      </c>
      <c r="M4" s="18">
        <f t="shared" si="2"/>
        <v>214.33333333333334</v>
      </c>
    </row>
    <row r="5" spans="1:13" ht="15.75">
      <c r="A5" s="3">
        <f>IF(G5&gt;0,RANK(G5,G:G)+COUNTIF($G$2:G5,G5)-1,"")</f>
        <v>8</v>
      </c>
      <c r="B5" s="71" t="s">
        <v>4</v>
      </c>
      <c r="C5" s="72" t="s">
        <v>56</v>
      </c>
      <c r="D5" s="73">
        <v>209</v>
      </c>
      <c r="E5" s="74">
        <v>187</v>
      </c>
      <c r="F5" s="76">
        <v>234</v>
      </c>
      <c r="G5" s="14">
        <f t="shared" si="3"/>
        <v>210</v>
      </c>
      <c r="H5" s="9">
        <f t="shared" si="4"/>
        <v>630</v>
      </c>
      <c r="J5" s="15">
        <f t="shared" si="5"/>
        <v>4</v>
      </c>
      <c r="K5" s="16" t="str">
        <f t="shared" si="0"/>
        <v>HAKAN ORHAN</v>
      </c>
      <c r="L5" s="17">
        <f t="shared" si="1"/>
        <v>642</v>
      </c>
      <c r="M5" s="18">
        <f t="shared" si="2"/>
        <v>214</v>
      </c>
    </row>
    <row r="6" spans="1:13" ht="15.75">
      <c r="A6" s="3">
        <f>IF(G6&gt;0,RANK(G6,G:G)+COUNTIF($G$2:G6,G6)-1,"")</f>
        <v>20</v>
      </c>
      <c r="B6" s="71" t="s">
        <v>4</v>
      </c>
      <c r="C6" s="72" t="s">
        <v>110</v>
      </c>
      <c r="D6" s="73">
        <v>189</v>
      </c>
      <c r="E6" s="74">
        <v>198</v>
      </c>
      <c r="F6" s="76">
        <v>184</v>
      </c>
      <c r="G6" s="14">
        <f t="shared" si="3"/>
        <v>190.33333333333334</v>
      </c>
      <c r="H6" s="9">
        <f t="shared" si="4"/>
        <v>571</v>
      </c>
      <c r="J6" s="15">
        <f t="shared" si="5"/>
        <v>5</v>
      </c>
      <c r="K6" s="16" t="str">
        <f t="shared" si="0"/>
        <v>FATİH TEKELİ</v>
      </c>
      <c r="L6" s="17">
        <f t="shared" si="1"/>
        <v>641</v>
      </c>
      <c r="M6" s="18">
        <f t="shared" si="2"/>
        <v>213.66666666666666</v>
      </c>
    </row>
    <row r="7" spans="1:13" ht="15.75">
      <c r="A7" s="3">
        <f>IF(G7&gt;0,RANK(G7,G:G)+COUNTIF($G$2:G7,G7)-1,"")</f>
        <v>6</v>
      </c>
      <c r="B7" s="71" t="s">
        <v>4</v>
      </c>
      <c r="C7" s="72" t="s">
        <v>54</v>
      </c>
      <c r="D7" s="73">
        <v>222</v>
      </c>
      <c r="E7" s="74">
        <v>202</v>
      </c>
      <c r="F7" s="76">
        <v>213</v>
      </c>
      <c r="G7" s="14">
        <f t="shared" si="3"/>
        <v>212.33333333333334</v>
      </c>
      <c r="H7" s="9">
        <f t="shared" si="4"/>
        <v>637</v>
      </c>
      <c r="J7" s="15">
        <f t="shared" si="5"/>
        <v>6</v>
      </c>
      <c r="K7" s="16" t="str">
        <f t="shared" si="0"/>
        <v>SERKAN AK</v>
      </c>
      <c r="L7" s="17">
        <f t="shared" si="1"/>
        <v>637</v>
      </c>
      <c r="M7" s="18">
        <f t="shared" si="2"/>
        <v>212.33333333333334</v>
      </c>
    </row>
    <row r="8" spans="1:13" ht="15.75">
      <c r="A8" s="3">
        <f>IF(G8&gt;0,RANK(G8,G:G)+COUNTIF($G$2:G8,G8)-1,"")</f>
        <v>21</v>
      </c>
      <c r="B8" s="71" t="s">
        <v>3</v>
      </c>
      <c r="C8" s="72" t="s">
        <v>55</v>
      </c>
      <c r="D8" s="73">
        <v>209</v>
      </c>
      <c r="E8" s="74">
        <v>202</v>
      </c>
      <c r="F8" s="76">
        <v>151</v>
      </c>
      <c r="G8" s="14">
        <f t="shared" si="3"/>
        <v>187.33333333333334</v>
      </c>
      <c r="H8" s="9">
        <f t="shared" si="4"/>
        <v>562</v>
      </c>
      <c r="J8" s="15">
        <f t="shared" si="5"/>
        <v>7</v>
      </c>
      <c r="K8" s="16" t="str">
        <f t="shared" si="0"/>
        <v>SEMİH ULAKÇI</v>
      </c>
      <c r="L8" s="17">
        <f t="shared" si="1"/>
        <v>634</v>
      </c>
      <c r="M8" s="18">
        <f t="shared" si="2"/>
        <v>211.33333333333334</v>
      </c>
    </row>
    <row r="9" spans="1:13" ht="15.75">
      <c r="A9" s="3">
        <f>IF(G9&gt;0,RANK(G9,G:G)+COUNTIF($G$2:G9,G9)-1,"")</f>
        <v>18</v>
      </c>
      <c r="B9" s="71" t="s">
        <v>3</v>
      </c>
      <c r="C9" s="72" t="s">
        <v>57</v>
      </c>
      <c r="D9" s="73">
        <v>190</v>
      </c>
      <c r="E9" s="74">
        <v>200</v>
      </c>
      <c r="F9" s="76">
        <v>183</v>
      </c>
      <c r="G9" s="14">
        <f t="shared" si="3"/>
        <v>191</v>
      </c>
      <c r="H9" s="9">
        <f t="shared" si="4"/>
        <v>573</v>
      </c>
      <c r="J9" s="15">
        <f t="shared" si="5"/>
        <v>8</v>
      </c>
      <c r="K9" s="16" t="str">
        <f t="shared" si="0"/>
        <v>İBRAHİM COCİ</v>
      </c>
      <c r="L9" s="17">
        <f t="shared" si="1"/>
        <v>630</v>
      </c>
      <c r="M9" s="18">
        <f t="shared" si="2"/>
        <v>210</v>
      </c>
    </row>
    <row r="10" spans="1:13" ht="15.75">
      <c r="A10" s="3">
        <f>IF(G10&gt;0,RANK(G10,G:G)+COUNTIF($G$2:G10,G10)-1,"")</f>
        <v>13</v>
      </c>
      <c r="B10" s="71" t="s">
        <v>3</v>
      </c>
      <c r="C10" s="72" t="s">
        <v>58</v>
      </c>
      <c r="D10" s="73">
        <v>189</v>
      </c>
      <c r="E10" s="74">
        <v>163</v>
      </c>
      <c r="F10" s="76">
        <v>248</v>
      </c>
      <c r="G10" s="14">
        <f t="shared" si="3"/>
        <v>200</v>
      </c>
      <c r="H10" s="9">
        <f t="shared" si="4"/>
        <v>600</v>
      </c>
      <c r="J10" s="15">
        <f t="shared" si="5"/>
        <v>9</v>
      </c>
      <c r="K10" s="16" t="str">
        <f t="shared" si="0"/>
        <v>ÖMER KÖSE</v>
      </c>
      <c r="L10" s="17">
        <f t="shared" si="1"/>
        <v>628</v>
      </c>
      <c r="M10" s="18">
        <f t="shared" si="2"/>
        <v>209.33333333333334</v>
      </c>
    </row>
    <row r="11" spans="1:13" ht="15.75">
      <c r="A11" s="3">
        <f>IF(G11&gt;0,RANK(G11,G:G)+COUNTIF($G$2:G11,G11)-1,"")</f>
        <v>12</v>
      </c>
      <c r="B11" s="71" t="s">
        <v>3</v>
      </c>
      <c r="C11" s="72" t="s">
        <v>59</v>
      </c>
      <c r="D11" s="73">
        <v>236</v>
      </c>
      <c r="E11" s="74">
        <v>184</v>
      </c>
      <c r="F11" s="76">
        <v>191</v>
      </c>
      <c r="G11" s="14">
        <f t="shared" si="3"/>
        <v>203.66666666666666</v>
      </c>
      <c r="H11" s="9">
        <f t="shared" si="4"/>
        <v>611</v>
      </c>
      <c r="J11" s="15">
        <f t="shared" si="5"/>
        <v>10</v>
      </c>
      <c r="K11" s="16" t="str">
        <f t="shared" si="0"/>
        <v>OĞUZ YILMAZ</v>
      </c>
      <c r="L11" s="17">
        <f t="shared" si="1"/>
        <v>622</v>
      </c>
      <c r="M11" s="18">
        <f t="shared" si="2"/>
        <v>207.33333333333334</v>
      </c>
    </row>
    <row r="12" spans="1:13" ht="15.75">
      <c r="A12" s="3">
        <f>IF(G12&gt;0,RANK(G12,G:G)+COUNTIF($G$2:G12,G12)-1,"")</f>
        <v>16</v>
      </c>
      <c r="B12" s="71" t="s">
        <v>3</v>
      </c>
      <c r="C12" s="72" t="s">
        <v>60</v>
      </c>
      <c r="D12" s="73">
        <v>235</v>
      </c>
      <c r="E12" s="74">
        <v>226</v>
      </c>
      <c r="F12" s="76">
        <v>118</v>
      </c>
      <c r="G12" s="14">
        <f t="shared" si="3"/>
        <v>193</v>
      </c>
      <c r="H12" s="9">
        <f t="shared" si="4"/>
        <v>579</v>
      </c>
      <c r="J12" s="15">
        <f t="shared" si="5"/>
        <v>11</v>
      </c>
      <c r="K12" s="16" t="str">
        <f t="shared" si="0"/>
        <v>BARIŞ EROĞLU</v>
      </c>
      <c r="L12" s="17">
        <f t="shared" si="1"/>
        <v>620</v>
      </c>
      <c r="M12" s="18">
        <f t="shared" si="2"/>
        <v>206.66666666666666</v>
      </c>
    </row>
    <row r="13" spans="1:13" ht="15.75">
      <c r="A13" s="3">
        <f>IF(G13&gt;0,RANK(G13,G:G)+COUNTIF($G$2:G13,G13)-1,"")</f>
        <v>35</v>
      </c>
      <c r="B13" s="71" t="s">
        <v>3</v>
      </c>
      <c r="C13" s="72" t="s">
        <v>61</v>
      </c>
      <c r="D13" s="73">
        <v>176</v>
      </c>
      <c r="E13" s="74">
        <v>168</v>
      </c>
      <c r="F13" s="76">
        <v>179</v>
      </c>
      <c r="G13" s="14">
        <f t="shared" si="3"/>
        <v>174.33333333333334</v>
      </c>
      <c r="H13" s="9">
        <f t="shared" si="4"/>
        <v>523</v>
      </c>
      <c r="J13" s="15">
        <f t="shared" si="5"/>
        <v>12</v>
      </c>
      <c r="K13" s="16" t="str">
        <f t="shared" si="0"/>
        <v>ÖMER DOĞAN</v>
      </c>
      <c r="L13" s="17">
        <f t="shared" si="1"/>
        <v>611</v>
      </c>
      <c r="M13" s="18">
        <f t="shared" si="2"/>
        <v>203.66666666666666</v>
      </c>
    </row>
    <row r="14" spans="1:13" ht="15.75">
      <c r="A14" s="3">
        <f>IF(G14&gt;0,RANK(G14,G:G)+COUNTIF($G$2:G14,G14)-1,"")</f>
        <v>29</v>
      </c>
      <c r="B14" s="71" t="s">
        <v>1</v>
      </c>
      <c r="C14" s="72" t="s">
        <v>62</v>
      </c>
      <c r="D14" s="73">
        <v>192</v>
      </c>
      <c r="E14" s="74">
        <v>195</v>
      </c>
      <c r="F14" s="76">
        <v>151</v>
      </c>
      <c r="G14" s="14">
        <f t="shared" si="3"/>
        <v>179.33333333333334</v>
      </c>
      <c r="H14" s="9">
        <f t="shared" si="4"/>
        <v>538</v>
      </c>
      <c r="J14" s="15">
        <f t="shared" si="5"/>
        <v>13</v>
      </c>
      <c r="K14" s="16" t="str">
        <f t="shared" si="0"/>
        <v>ŞENER ZAN</v>
      </c>
      <c r="L14" s="17">
        <f t="shared" si="1"/>
        <v>600</v>
      </c>
      <c r="M14" s="18">
        <f t="shared" si="2"/>
        <v>200</v>
      </c>
    </row>
    <row r="15" spans="1:13" ht="15.75">
      <c r="A15" s="3">
        <f>IF(G15&gt;0,RANK(G15,G:G)+COUNTIF($G$2:G15,G15)-1,"")</f>
        <v>30</v>
      </c>
      <c r="B15" s="71" t="s">
        <v>1</v>
      </c>
      <c r="C15" s="72" t="s">
        <v>63</v>
      </c>
      <c r="D15" s="73">
        <v>212</v>
      </c>
      <c r="E15" s="74">
        <v>167</v>
      </c>
      <c r="F15" s="76">
        <v>155</v>
      </c>
      <c r="G15" s="14">
        <f t="shared" si="3"/>
        <v>178</v>
      </c>
      <c r="H15" s="9">
        <f t="shared" si="4"/>
        <v>534</v>
      </c>
      <c r="J15" s="15">
        <f t="shared" si="5"/>
        <v>14</v>
      </c>
      <c r="K15" s="16" t="str">
        <f t="shared" si="0"/>
        <v>HASAN ÜNAL</v>
      </c>
      <c r="L15" s="17">
        <f t="shared" si="1"/>
        <v>593</v>
      </c>
      <c r="M15" s="18">
        <f t="shared" si="2"/>
        <v>197.66666666666666</v>
      </c>
    </row>
    <row r="16" spans="1:13" ht="15.75">
      <c r="A16" s="3">
        <f>IF(G16&gt;0,RANK(G16,G:G)+COUNTIF($G$2:G16,G16)-1,"")</f>
        <v>36</v>
      </c>
      <c r="B16" s="71" t="s">
        <v>1</v>
      </c>
      <c r="C16" s="72" t="s">
        <v>64</v>
      </c>
      <c r="D16" s="73">
        <v>182</v>
      </c>
      <c r="E16" s="74">
        <v>182</v>
      </c>
      <c r="F16" s="76">
        <v>155</v>
      </c>
      <c r="G16" s="14">
        <f t="shared" si="3"/>
        <v>173</v>
      </c>
      <c r="H16" s="9">
        <f t="shared" si="4"/>
        <v>519</v>
      </c>
      <c r="J16" s="15">
        <f t="shared" si="5"/>
        <v>15</v>
      </c>
      <c r="K16" s="16" t="str">
        <f t="shared" si="0"/>
        <v>KAĞAN YETİŞ</v>
      </c>
      <c r="L16" s="17">
        <f t="shared" si="1"/>
        <v>584</v>
      </c>
      <c r="M16" s="18">
        <f t="shared" si="2"/>
        <v>194.66666666666666</v>
      </c>
    </row>
    <row r="17" spans="1:13" ht="15.75">
      <c r="A17" s="3">
        <f>IF(G17&gt;0,RANK(G17,G:G)+COUNTIF($G$2:G17,G17)-1,"")</f>
        <v>3</v>
      </c>
      <c r="B17" s="71" t="s">
        <v>1</v>
      </c>
      <c r="C17" s="72" t="s">
        <v>65</v>
      </c>
      <c r="D17" s="73">
        <v>222</v>
      </c>
      <c r="E17" s="74">
        <v>174</v>
      </c>
      <c r="F17" s="76">
        <v>247</v>
      </c>
      <c r="G17" s="14">
        <f t="shared" si="3"/>
        <v>214.33333333333334</v>
      </c>
      <c r="H17" s="9">
        <f t="shared" si="4"/>
        <v>643</v>
      </c>
      <c r="J17" s="15">
        <f t="shared" si="5"/>
        <v>16</v>
      </c>
      <c r="K17" s="16" t="str">
        <f t="shared" si="0"/>
        <v>SEDAT AKTAŞ</v>
      </c>
      <c r="L17" s="17">
        <f t="shared" si="1"/>
        <v>579</v>
      </c>
      <c r="M17" s="18">
        <f t="shared" si="2"/>
        <v>193</v>
      </c>
    </row>
    <row r="18" spans="1:13" ht="15.75">
      <c r="A18" s="3">
        <f>IF(G18&gt;0,RANK(G18,G:G)+COUNTIF($G$2:G18,G18)-1,"")</f>
        <v>40</v>
      </c>
      <c r="B18" s="71" t="s">
        <v>1</v>
      </c>
      <c r="C18" s="72" t="s">
        <v>66</v>
      </c>
      <c r="D18" s="73">
        <v>149</v>
      </c>
      <c r="E18" s="74">
        <v>172</v>
      </c>
      <c r="F18" s="76">
        <v>178</v>
      </c>
      <c r="G18" s="14">
        <f t="shared" si="3"/>
        <v>166.33333333333334</v>
      </c>
      <c r="H18" s="9">
        <f t="shared" si="4"/>
        <v>499</v>
      </c>
      <c r="J18" s="15">
        <f aca="true" t="shared" si="6" ref="J18:J81">J17+1</f>
        <v>17</v>
      </c>
      <c r="K18" s="16" t="str">
        <f t="shared" si="0"/>
        <v>HABİB DOĞAN</v>
      </c>
      <c r="L18" s="17">
        <f t="shared" si="1"/>
        <v>578</v>
      </c>
      <c r="M18" s="18">
        <f t="shared" si="2"/>
        <v>192.66666666666666</v>
      </c>
    </row>
    <row r="19" spans="1:13" ht="15.75">
      <c r="A19" s="3">
        <f>IF(G19&gt;0,RANK(G19,G:G)+COUNTIF($G$2:G19,G19)-1,"")</f>
        <v>46</v>
      </c>
      <c r="B19" s="71" t="s">
        <v>1</v>
      </c>
      <c r="C19" s="72" t="s">
        <v>67</v>
      </c>
      <c r="D19" s="73">
        <v>157</v>
      </c>
      <c r="E19" s="74">
        <v>166</v>
      </c>
      <c r="F19" s="76">
        <v>137</v>
      </c>
      <c r="G19" s="14">
        <f t="shared" si="3"/>
        <v>153.33333333333334</v>
      </c>
      <c r="H19" s="9">
        <f t="shared" si="4"/>
        <v>460</v>
      </c>
      <c r="J19" s="15">
        <f t="shared" si="6"/>
        <v>18</v>
      </c>
      <c r="K19" s="16" t="str">
        <f t="shared" si="0"/>
        <v>SUAT SAMUR</v>
      </c>
      <c r="L19" s="17">
        <f t="shared" si="1"/>
        <v>573</v>
      </c>
      <c r="M19" s="18">
        <f t="shared" si="2"/>
        <v>191</v>
      </c>
    </row>
    <row r="20" spans="1:13" ht="15.75">
      <c r="A20" s="3">
        <f>IF(G20&gt;0,RANK(G20,G:G)+COUNTIF($G$2:G20,G20)-1,"")</f>
        <v>34</v>
      </c>
      <c r="B20" s="71" t="s">
        <v>32</v>
      </c>
      <c r="C20" s="72" t="s">
        <v>68</v>
      </c>
      <c r="D20" s="73">
        <v>158</v>
      </c>
      <c r="E20" s="74">
        <v>187</v>
      </c>
      <c r="F20" s="76">
        <v>183</v>
      </c>
      <c r="G20" s="14">
        <f t="shared" si="3"/>
        <v>176</v>
      </c>
      <c r="H20" s="9">
        <f t="shared" si="4"/>
        <v>528</v>
      </c>
      <c r="J20" s="15">
        <f t="shared" si="6"/>
        <v>19</v>
      </c>
      <c r="K20" s="16" t="str">
        <f t="shared" si="0"/>
        <v>ERHAN KARABULUT</v>
      </c>
      <c r="L20" s="17">
        <f t="shared" si="1"/>
        <v>572</v>
      </c>
      <c r="M20" s="18">
        <f t="shared" si="2"/>
        <v>190.66666666666666</v>
      </c>
    </row>
    <row r="21" spans="1:13" ht="15.75">
      <c r="A21" s="3">
        <f>IF(G21&gt;0,RANK(G21,G:G)+COUNTIF($G$2:G21,G21)-1,"")</f>
        <v>15</v>
      </c>
      <c r="B21" s="71" t="s">
        <v>32</v>
      </c>
      <c r="C21" s="72" t="s">
        <v>69</v>
      </c>
      <c r="D21" s="73">
        <v>191</v>
      </c>
      <c r="E21" s="74">
        <v>205</v>
      </c>
      <c r="F21" s="76">
        <v>188</v>
      </c>
      <c r="G21" s="14">
        <f t="shared" si="3"/>
        <v>194.66666666666666</v>
      </c>
      <c r="H21" s="9">
        <f t="shared" si="4"/>
        <v>584</v>
      </c>
      <c r="J21" s="15">
        <f t="shared" si="6"/>
        <v>20</v>
      </c>
      <c r="K21" s="16" t="str">
        <f t="shared" si="0"/>
        <v>ORHAN TOLA</v>
      </c>
      <c r="L21" s="17">
        <f t="shared" si="1"/>
        <v>571</v>
      </c>
      <c r="M21" s="18">
        <f t="shared" si="2"/>
        <v>190.33333333333334</v>
      </c>
    </row>
    <row r="22" spans="1:13" ht="15.75">
      <c r="A22" s="3">
        <f>IF(G22&gt;0,RANK(G22,G:G)+COUNTIF($G$2:G22,G22)-1,"")</f>
        <v>33</v>
      </c>
      <c r="B22" s="71" t="s">
        <v>32</v>
      </c>
      <c r="C22" s="72" t="s">
        <v>70</v>
      </c>
      <c r="D22" s="73">
        <v>192</v>
      </c>
      <c r="E22" s="74">
        <v>171</v>
      </c>
      <c r="F22" s="76">
        <v>166</v>
      </c>
      <c r="G22" s="14">
        <f t="shared" si="3"/>
        <v>176.33333333333334</v>
      </c>
      <c r="H22" s="9">
        <f t="shared" si="4"/>
        <v>529</v>
      </c>
      <c r="J22" s="15">
        <f t="shared" si="6"/>
        <v>21</v>
      </c>
      <c r="K22" s="16" t="str">
        <f t="shared" si="0"/>
        <v>FAHRETTİN YEŞİLKAYA</v>
      </c>
      <c r="L22" s="17">
        <f t="shared" si="1"/>
        <v>562</v>
      </c>
      <c r="M22" s="18">
        <f t="shared" si="2"/>
        <v>187.33333333333334</v>
      </c>
    </row>
    <row r="23" spans="1:13" ht="15.75">
      <c r="A23" s="3">
        <f>IF(G23&gt;0,RANK(G23,G:G)+COUNTIF($G$2:G23,G23)-1,"")</f>
        <v>28</v>
      </c>
      <c r="B23" s="71" t="s">
        <v>32</v>
      </c>
      <c r="C23" s="72" t="s">
        <v>71</v>
      </c>
      <c r="D23" s="73">
        <v>159</v>
      </c>
      <c r="E23" s="74">
        <v>183</v>
      </c>
      <c r="F23" s="76">
        <v>201</v>
      </c>
      <c r="G23" s="14">
        <f t="shared" si="3"/>
        <v>181</v>
      </c>
      <c r="H23" s="9">
        <f t="shared" si="4"/>
        <v>543</v>
      </c>
      <c r="J23" s="15">
        <f t="shared" si="6"/>
        <v>22</v>
      </c>
      <c r="K23" s="16" t="str">
        <f t="shared" si="0"/>
        <v>AYHAN ÇETİNTÜRK</v>
      </c>
      <c r="L23" s="17">
        <f t="shared" si="1"/>
        <v>560</v>
      </c>
      <c r="M23" s="18">
        <f t="shared" si="2"/>
        <v>186.66666666666666</v>
      </c>
    </row>
    <row r="24" spans="1:13" ht="15.75">
      <c r="A24" s="3">
        <f>IF(G24&gt;0,RANK(G24,G:G)+COUNTIF($G$2:G24,G24)-1,"")</f>
        <v>9</v>
      </c>
      <c r="B24" s="71" t="s">
        <v>32</v>
      </c>
      <c r="C24" s="72" t="s">
        <v>72</v>
      </c>
      <c r="D24" s="73">
        <v>201</v>
      </c>
      <c r="E24" s="74">
        <v>238</v>
      </c>
      <c r="F24" s="76">
        <v>189</v>
      </c>
      <c r="G24" s="14">
        <f t="shared" si="3"/>
        <v>209.33333333333334</v>
      </c>
      <c r="H24" s="9">
        <f t="shared" si="4"/>
        <v>628</v>
      </c>
      <c r="J24" s="15">
        <f t="shared" si="6"/>
        <v>23</v>
      </c>
      <c r="K24" s="16" t="str">
        <f t="shared" si="0"/>
        <v>MUSTAFA GÜRBULAK</v>
      </c>
      <c r="L24" s="17">
        <f t="shared" si="1"/>
        <v>557</v>
      </c>
      <c r="M24" s="18">
        <f t="shared" si="2"/>
        <v>185.66666666666666</v>
      </c>
    </row>
    <row r="25" spans="1:13" ht="15.75">
      <c r="A25" s="3">
        <f>IF(G25&gt;0,RANK(G25,G:G)+COUNTIF($G$2:G25,G25)-1,"")</f>
        <v>2</v>
      </c>
      <c r="B25" s="71" t="s">
        <v>32</v>
      </c>
      <c r="C25" s="72" t="s">
        <v>73</v>
      </c>
      <c r="D25" s="73">
        <v>242</v>
      </c>
      <c r="E25" s="74">
        <v>199</v>
      </c>
      <c r="F25" s="76">
        <v>212</v>
      </c>
      <c r="G25" s="14">
        <f t="shared" si="3"/>
        <v>217.66666666666666</v>
      </c>
      <c r="H25" s="9">
        <f t="shared" si="4"/>
        <v>653</v>
      </c>
      <c r="J25" s="15">
        <f t="shared" si="6"/>
        <v>24</v>
      </c>
      <c r="K25" s="16" t="str">
        <f t="shared" si="0"/>
        <v>SÜLEYMAN DİNCAY</v>
      </c>
      <c r="L25" s="17">
        <f t="shared" si="1"/>
        <v>557</v>
      </c>
      <c r="M25" s="18">
        <f t="shared" si="2"/>
        <v>185.66666666666666</v>
      </c>
    </row>
    <row r="26" spans="1:13" ht="15.75">
      <c r="A26" s="3">
        <f>IF(G26&gt;0,RANK(G26,G:G)+COUNTIF($G$2:G26,G26)-1,"")</f>
        <v>1</v>
      </c>
      <c r="B26" s="71" t="s">
        <v>115</v>
      </c>
      <c r="C26" s="72" t="s">
        <v>74</v>
      </c>
      <c r="D26" s="73">
        <v>279</v>
      </c>
      <c r="E26" s="74">
        <v>236</v>
      </c>
      <c r="F26" s="76">
        <v>168</v>
      </c>
      <c r="G26" s="14">
        <f t="shared" si="3"/>
        <v>227.66666666666666</v>
      </c>
      <c r="H26" s="9">
        <f t="shared" si="4"/>
        <v>683</v>
      </c>
      <c r="J26" s="15">
        <f t="shared" si="6"/>
        <v>25</v>
      </c>
      <c r="K26" s="16" t="str">
        <f t="shared" si="0"/>
        <v>FAZLI KAAN AKBAŞ</v>
      </c>
      <c r="L26" s="17">
        <f t="shared" si="1"/>
        <v>555</v>
      </c>
      <c r="M26" s="18">
        <f t="shared" si="2"/>
        <v>185</v>
      </c>
    </row>
    <row r="27" spans="1:13" ht="15.75">
      <c r="A27" s="3">
        <f>IF(G27&gt;0,RANK(G27,G:G)+COUNTIF($G$2:G27,G27)-1,"")</f>
        <v>14</v>
      </c>
      <c r="B27" s="71" t="s">
        <v>115</v>
      </c>
      <c r="C27" s="72" t="s">
        <v>75</v>
      </c>
      <c r="D27" s="73">
        <v>168</v>
      </c>
      <c r="E27" s="74">
        <v>180</v>
      </c>
      <c r="F27" s="76">
        <v>245</v>
      </c>
      <c r="G27" s="14">
        <f t="shared" si="3"/>
        <v>197.66666666666666</v>
      </c>
      <c r="H27" s="9">
        <f t="shared" si="4"/>
        <v>593</v>
      </c>
      <c r="J27" s="15">
        <f t="shared" si="6"/>
        <v>26</v>
      </c>
      <c r="K27" s="16" t="str">
        <f t="shared" si="0"/>
        <v>AYHAN ARI</v>
      </c>
      <c r="L27" s="17">
        <f t="shared" si="1"/>
        <v>547</v>
      </c>
      <c r="M27" s="18">
        <f t="shared" si="2"/>
        <v>182.33333333333334</v>
      </c>
    </row>
    <row r="28" spans="1:13" ht="15.75">
      <c r="A28" s="3">
        <f>IF(G28&gt;0,RANK(G28,G:G)+COUNTIF($G$2:G28,G28)-1,"")</f>
        <v>4</v>
      </c>
      <c r="B28" s="71" t="s">
        <v>115</v>
      </c>
      <c r="C28" s="72" t="s">
        <v>76</v>
      </c>
      <c r="D28" s="73">
        <v>212</v>
      </c>
      <c r="E28" s="74">
        <v>215</v>
      </c>
      <c r="F28" s="76">
        <v>215</v>
      </c>
      <c r="G28" s="14">
        <f t="shared" si="3"/>
        <v>214</v>
      </c>
      <c r="H28" s="9">
        <f t="shared" si="4"/>
        <v>642</v>
      </c>
      <c r="J28" s="15">
        <f t="shared" si="6"/>
        <v>27</v>
      </c>
      <c r="K28" s="16" t="str">
        <f t="shared" si="0"/>
        <v>TUĞRUL GÜNDOĞAN</v>
      </c>
      <c r="L28" s="17">
        <f t="shared" si="1"/>
        <v>546</v>
      </c>
      <c r="M28" s="18">
        <f t="shared" si="2"/>
        <v>182</v>
      </c>
    </row>
    <row r="29" spans="1:13" ht="15.75">
      <c r="A29" s="3">
        <f>IF(G29&gt;0,RANK(G29,G:G)+COUNTIF($G$2:G29,G29)-1,"")</f>
        <v>31</v>
      </c>
      <c r="B29" s="71" t="s">
        <v>115</v>
      </c>
      <c r="C29" s="72" t="s">
        <v>77</v>
      </c>
      <c r="D29" s="73">
        <v>178</v>
      </c>
      <c r="E29" s="74">
        <v>155</v>
      </c>
      <c r="F29" s="76">
        <v>197</v>
      </c>
      <c r="G29" s="14">
        <f t="shared" si="3"/>
        <v>176.66666666666666</v>
      </c>
      <c r="H29" s="9">
        <f t="shared" si="4"/>
        <v>530</v>
      </c>
      <c r="J29" s="15">
        <f t="shared" si="6"/>
        <v>28</v>
      </c>
      <c r="K29" s="16" t="str">
        <f t="shared" si="0"/>
        <v>MEHMET AVCIOĞLU</v>
      </c>
      <c r="L29" s="17">
        <f t="shared" si="1"/>
        <v>543</v>
      </c>
      <c r="M29" s="18">
        <f t="shared" si="2"/>
        <v>181</v>
      </c>
    </row>
    <row r="30" spans="1:13" ht="15.75">
      <c r="A30" s="3">
        <f>IF(G30&gt;0,RANK(G30,G:G)+COUNTIF($G$2:G30,G30)-1,"")</f>
        <v>48</v>
      </c>
      <c r="B30" s="71" t="s">
        <v>115</v>
      </c>
      <c r="C30" s="72" t="s">
        <v>78</v>
      </c>
      <c r="D30" s="73">
        <v>189</v>
      </c>
      <c r="E30" s="74">
        <v>140</v>
      </c>
      <c r="F30" s="76">
        <v>110</v>
      </c>
      <c r="G30" s="14">
        <f t="shared" si="3"/>
        <v>146.33333333333334</v>
      </c>
      <c r="H30" s="9">
        <f t="shared" si="4"/>
        <v>439</v>
      </c>
      <c r="J30" s="15">
        <f t="shared" si="6"/>
        <v>29</v>
      </c>
      <c r="K30" s="16" t="str">
        <f t="shared" si="0"/>
        <v>EKREM TOPAÇ</v>
      </c>
      <c r="L30" s="17">
        <f t="shared" si="1"/>
        <v>538</v>
      </c>
      <c r="M30" s="18">
        <f t="shared" si="2"/>
        <v>179.33333333333334</v>
      </c>
    </row>
    <row r="31" spans="1:13" ht="15.75">
      <c r="A31" s="3">
        <f>IF(G31&gt;0,RANK(G31,G:G)+COUNTIF($G$2:G31,G31)-1,"")</f>
        <v>26</v>
      </c>
      <c r="B31" s="71" t="s">
        <v>115</v>
      </c>
      <c r="C31" s="72" t="s">
        <v>79</v>
      </c>
      <c r="D31" s="73">
        <v>163</v>
      </c>
      <c r="E31" s="74">
        <v>159</v>
      </c>
      <c r="F31" s="76">
        <v>225</v>
      </c>
      <c r="G31" s="14">
        <f t="shared" si="3"/>
        <v>182.33333333333334</v>
      </c>
      <c r="H31" s="9">
        <f t="shared" si="4"/>
        <v>547</v>
      </c>
      <c r="J31" s="15">
        <f t="shared" si="6"/>
        <v>30</v>
      </c>
      <c r="K31" s="16" t="str">
        <f t="shared" si="0"/>
        <v>DOĞAN ALBAYRAK</v>
      </c>
      <c r="L31" s="17">
        <f t="shared" si="1"/>
        <v>534</v>
      </c>
      <c r="M31" s="18">
        <f t="shared" si="2"/>
        <v>178</v>
      </c>
    </row>
    <row r="32" spans="1:13" ht="15.75">
      <c r="A32" s="3">
        <f>IF(G32&gt;0,RANK(G32,G:G)+COUNTIF($G$2:G32,G32)-1,"")</f>
        <v>38</v>
      </c>
      <c r="B32" s="71" t="s">
        <v>34</v>
      </c>
      <c r="C32" s="72" t="s">
        <v>80</v>
      </c>
      <c r="D32" s="73">
        <v>177</v>
      </c>
      <c r="E32" s="74">
        <v>164</v>
      </c>
      <c r="F32" s="76">
        <v>166</v>
      </c>
      <c r="G32" s="14">
        <f t="shared" si="3"/>
        <v>169</v>
      </c>
      <c r="H32" s="9">
        <f t="shared" si="4"/>
        <v>507</v>
      </c>
      <c r="J32" s="15">
        <f t="shared" si="6"/>
        <v>31</v>
      </c>
      <c r="K32" s="16" t="str">
        <f t="shared" si="0"/>
        <v>ALİM TÜLEK</v>
      </c>
      <c r="L32" s="17">
        <f t="shared" si="1"/>
        <v>530</v>
      </c>
      <c r="M32" s="18">
        <f t="shared" si="2"/>
        <v>176.66666666666666</v>
      </c>
    </row>
    <row r="33" spans="1:13" ht="15.75" customHeight="1">
      <c r="A33" s="3">
        <f>IF(G33&gt;0,RANK(G33,G:G)+COUNTIF($G$2:G33,G33)-1,"")</f>
        <v>41</v>
      </c>
      <c r="B33" s="71" t="s">
        <v>34</v>
      </c>
      <c r="C33" s="72" t="s">
        <v>81</v>
      </c>
      <c r="D33" s="73">
        <v>155</v>
      </c>
      <c r="E33" s="74">
        <v>194</v>
      </c>
      <c r="F33" s="76">
        <v>147</v>
      </c>
      <c r="G33" s="14">
        <f t="shared" si="3"/>
        <v>165.33333333333334</v>
      </c>
      <c r="H33" s="9">
        <f t="shared" si="4"/>
        <v>496</v>
      </c>
      <c r="J33" s="15">
        <f t="shared" si="6"/>
        <v>32</v>
      </c>
      <c r="K33" s="16" t="str">
        <f t="shared" si="0"/>
        <v>SEZAİ ÜÇYOL</v>
      </c>
      <c r="L33" s="17">
        <f t="shared" si="1"/>
        <v>530</v>
      </c>
      <c r="M33" s="18">
        <f t="shared" si="2"/>
        <v>176.66666666666666</v>
      </c>
    </row>
    <row r="34" spans="1:13" ht="15.75" customHeight="1">
      <c r="A34" s="3">
        <f>IF(G34&gt;0,RANK(G34,G:G)+COUNTIF($G$2:G34,G34)-1,"")</f>
        <v>39</v>
      </c>
      <c r="B34" s="71" t="s">
        <v>34</v>
      </c>
      <c r="C34" s="72" t="s">
        <v>82</v>
      </c>
      <c r="D34" s="73">
        <v>156</v>
      </c>
      <c r="E34" s="74">
        <v>155</v>
      </c>
      <c r="F34" s="76">
        <v>193</v>
      </c>
      <c r="G34" s="14">
        <f t="shared" si="3"/>
        <v>168</v>
      </c>
      <c r="H34" s="9">
        <f t="shared" si="4"/>
        <v>504</v>
      </c>
      <c r="J34" s="15">
        <f t="shared" si="6"/>
        <v>33</v>
      </c>
      <c r="K34" s="16" t="str">
        <f aca="true" t="shared" si="7" ref="K34:K65">IF(ISERROR(INDEX(C$1:C$65536,MATCH(J34,A$1:A$65536,0))),"",INDEX(C$1:C$65536,MATCH(J34,A$1:A$65536,0)))</f>
        <v>MUSTAFA EKŞİ</v>
      </c>
      <c r="L34" s="17">
        <f aca="true" t="shared" si="8" ref="L34:L65">IF(ISERROR(INDEX(H$1:H$65536,MATCH(J34,A$1:A$65536,0))),"",(INDEX(H$1:H$65536,MATCH(J34,A$1:A$65536,0))))</f>
        <v>529</v>
      </c>
      <c r="M34" s="18">
        <f aca="true" t="shared" si="9" ref="M34:M65">IF(ISERROR(INDEX(G$1:G$65536,MATCH(J34,A$1:A$65536,0))),"",INDEX(G$1:G$65536,MATCH(J34,A$1:A$65536,0)))</f>
        <v>176.33333333333334</v>
      </c>
    </row>
    <row r="35" spans="1:13" ht="15.75" customHeight="1">
      <c r="A35" s="3">
        <f>IF(G35&gt;0,RANK(G35,G:G)+COUNTIF($G$2:G35,G35)-1,"")</f>
        <v>51</v>
      </c>
      <c r="B35" s="71" t="s">
        <v>34</v>
      </c>
      <c r="C35" s="72" t="s">
        <v>83</v>
      </c>
      <c r="D35" s="73">
        <v>129</v>
      </c>
      <c r="E35" s="74">
        <v>138</v>
      </c>
      <c r="F35" s="76">
        <v>145</v>
      </c>
      <c r="G35" s="14">
        <f t="shared" si="3"/>
        <v>137.33333333333334</v>
      </c>
      <c r="H35" s="9">
        <f t="shared" si="4"/>
        <v>412</v>
      </c>
      <c r="J35" s="15">
        <f t="shared" si="6"/>
        <v>34</v>
      </c>
      <c r="K35" s="16" t="str">
        <f t="shared" si="7"/>
        <v>MUHAMMET YAVUZ</v>
      </c>
      <c r="L35" s="17">
        <f t="shared" si="8"/>
        <v>528</v>
      </c>
      <c r="M35" s="18">
        <f t="shared" si="9"/>
        <v>176</v>
      </c>
    </row>
    <row r="36" spans="1:13" ht="15.75" customHeight="1">
      <c r="A36" s="3">
        <f>IF(G36&gt;0,RANK(G36,G:G)+COUNTIF($G$2:G36,G36)-1,"")</f>
        <v>54</v>
      </c>
      <c r="B36" s="71" t="s">
        <v>34</v>
      </c>
      <c r="C36" s="72" t="s">
        <v>84</v>
      </c>
      <c r="D36" s="73">
        <v>131</v>
      </c>
      <c r="E36" s="74">
        <v>136</v>
      </c>
      <c r="F36" s="76">
        <v>121</v>
      </c>
      <c r="G36" s="14">
        <f t="shared" si="3"/>
        <v>129.33333333333334</v>
      </c>
      <c r="H36" s="9">
        <f t="shared" si="4"/>
        <v>388</v>
      </c>
      <c r="J36" s="15">
        <f t="shared" si="6"/>
        <v>35</v>
      </c>
      <c r="K36" s="16" t="str">
        <f t="shared" si="7"/>
        <v>MURAT DEMİREL</v>
      </c>
      <c r="L36" s="17">
        <f t="shared" si="8"/>
        <v>523</v>
      </c>
      <c r="M36" s="18">
        <f t="shared" si="9"/>
        <v>174.33333333333334</v>
      </c>
    </row>
    <row r="37" spans="1:13" ht="14.25" customHeight="1">
      <c r="A37" s="3">
        <f>IF(G37&gt;0,RANK(G37,G:G)+COUNTIF($G$2:G37,G37)-1,"")</f>
        <v>37</v>
      </c>
      <c r="B37" s="71" t="s">
        <v>34</v>
      </c>
      <c r="C37" s="72" t="s">
        <v>111</v>
      </c>
      <c r="D37" s="73">
        <v>153</v>
      </c>
      <c r="E37" s="74">
        <v>144</v>
      </c>
      <c r="F37" s="76">
        <v>211</v>
      </c>
      <c r="G37" s="14">
        <f t="shared" si="3"/>
        <v>169.33333333333334</v>
      </c>
      <c r="H37" s="9">
        <f t="shared" si="4"/>
        <v>508</v>
      </c>
      <c r="J37" s="15">
        <f t="shared" si="6"/>
        <v>36</v>
      </c>
      <c r="K37" s="16" t="str">
        <f t="shared" si="7"/>
        <v>SÜLEYMAN OSMANOĞLU</v>
      </c>
      <c r="L37" s="17">
        <f t="shared" si="8"/>
        <v>519</v>
      </c>
      <c r="M37" s="18">
        <f t="shared" si="9"/>
        <v>173</v>
      </c>
    </row>
    <row r="38" spans="1:13" ht="15.75">
      <c r="A38" s="3">
        <f>IF(G38&gt;0,RANK(G38,G:G)+COUNTIF($G$2:G38,G38)-1,"")</f>
        <v>23</v>
      </c>
      <c r="B38" s="71" t="s">
        <v>37</v>
      </c>
      <c r="C38" s="72" t="s">
        <v>85</v>
      </c>
      <c r="D38" s="73">
        <v>225</v>
      </c>
      <c r="E38" s="74">
        <v>151</v>
      </c>
      <c r="F38" s="76">
        <v>181</v>
      </c>
      <c r="G38" s="14">
        <f t="shared" si="3"/>
        <v>185.66666666666666</v>
      </c>
      <c r="H38" s="9">
        <f t="shared" si="4"/>
        <v>557</v>
      </c>
      <c r="J38" s="15">
        <f t="shared" si="6"/>
        <v>37</v>
      </c>
      <c r="K38" s="16" t="str">
        <f t="shared" si="7"/>
        <v>CELALETTİN ÇAKIR</v>
      </c>
      <c r="L38" s="17">
        <f t="shared" si="8"/>
        <v>508</v>
      </c>
      <c r="M38" s="18">
        <f t="shared" si="9"/>
        <v>169.33333333333334</v>
      </c>
    </row>
    <row r="39" spans="1:13" ht="15.75">
      <c r="A39" s="3">
        <f>IF(G39&gt;0,RANK(G39,G:G)+COUNTIF($G$2:G39,G39)-1,"")</f>
        <v>43</v>
      </c>
      <c r="B39" s="71" t="s">
        <v>37</v>
      </c>
      <c r="C39" s="72" t="s">
        <v>86</v>
      </c>
      <c r="D39" s="73">
        <v>178</v>
      </c>
      <c r="E39" s="74">
        <v>124</v>
      </c>
      <c r="F39" s="76">
        <v>163</v>
      </c>
      <c r="G39" s="14">
        <f t="shared" si="3"/>
        <v>155</v>
      </c>
      <c r="H39" s="9">
        <f t="shared" si="4"/>
        <v>465</v>
      </c>
      <c r="J39" s="15">
        <f t="shared" si="6"/>
        <v>38</v>
      </c>
      <c r="K39" s="16" t="str">
        <f t="shared" si="7"/>
        <v>TAMER ÖZKAN</v>
      </c>
      <c r="L39" s="17">
        <f t="shared" si="8"/>
        <v>507</v>
      </c>
      <c r="M39" s="18">
        <f t="shared" si="9"/>
        <v>169</v>
      </c>
    </row>
    <row r="40" spans="1:13" ht="15.75">
      <c r="A40" s="3">
        <f>IF(G40&gt;0,RANK(G40,G:G)+COUNTIF($G$2:G40,G40)-1,"")</f>
        <v>53</v>
      </c>
      <c r="B40" s="71" t="s">
        <v>37</v>
      </c>
      <c r="C40" s="72" t="s">
        <v>87</v>
      </c>
      <c r="D40" s="73">
        <v>127</v>
      </c>
      <c r="E40" s="74">
        <v>135</v>
      </c>
      <c r="F40" s="76">
        <v>130</v>
      </c>
      <c r="G40" s="14">
        <f t="shared" si="3"/>
        <v>130.66666666666666</v>
      </c>
      <c r="H40" s="9">
        <f t="shared" si="4"/>
        <v>392</v>
      </c>
      <c r="J40" s="15">
        <f t="shared" si="6"/>
        <v>39</v>
      </c>
      <c r="K40" s="16" t="str">
        <f t="shared" si="7"/>
        <v>EMRAH ÖCBE</v>
      </c>
      <c r="L40" s="17">
        <f t="shared" si="8"/>
        <v>504</v>
      </c>
      <c r="M40" s="18">
        <f t="shared" si="9"/>
        <v>168</v>
      </c>
    </row>
    <row r="41" spans="1:13" ht="15.75">
      <c r="A41" s="3">
        <f>IF(G41&gt;0,RANK(G41,G:G)+COUNTIF($G$2:G41,G41)-1,"")</f>
        <v>7</v>
      </c>
      <c r="B41" s="71" t="s">
        <v>37</v>
      </c>
      <c r="C41" s="72" t="s">
        <v>88</v>
      </c>
      <c r="D41" s="73">
        <v>220</v>
      </c>
      <c r="E41" s="74">
        <v>223</v>
      </c>
      <c r="F41" s="76">
        <v>191</v>
      </c>
      <c r="G41" s="14">
        <f t="shared" si="3"/>
        <v>211.33333333333334</v>
      </c>
      <c r="H41" s="9">
        <f t="shared" si="4"/>
        <v>634</v>
      </c>
      <c r="J41" s="15">
        <f t="shared" si="6"/>
        <v>40</v>
      </c>
      <c r="K41" s="16" t="str">
        <f t="shared" si="7"/>
        <v>GÜRKAN ÇİL</v>
      </c>
      <c r="L41" s="17">
        <f t="shared" si="8"/>
        <v>499</v>
      </c>
      <c r="M41" s="18">
        <f t="shared" si="9"/>
        <v>166.33333333333334</v>
      </c>
    </row>
    <row r="42" spans="1:13" ht="15.75">
      <c r="A42" s="3">
        <f>IF(G42&gt;0,RANK(G42,G:G)+COUNTIF($G$2:G42,G42)-1,"")</f>
        <v>32</v>
      </c>
      <c r="B42" s="71" t="s">
        <v>37</v>
      </c>
      <c r="C42" s="72" t="s">
        <v>89</v>
      </c>
      <c r="D42" s="73">
        <v>186</v>
      </c>
      <c r="E42" s="74">
        <v>173</v>
      </c>
      <c r="F42" s="76">
        <v>171</v>
      </c>
      <c r="G42" s="14">
        <f t="shared" si="3"/>
        <v>176.66666666666666</v>
      </c>
      <c r="H42" s="9">
        <f t="shared" si="4"/>
        <v>530</v>
      </c>
      <c r="J42" s="15">
        <f t="shared" si="6"/>
        <v>41</v>
      </c>
      <c r="K42" s="16" t="str">
        <f t="shared" si="7"/>
        <v>HEERSH SALİH</v>
      </c>
      <c r="L42" s="17">
        <f t="shared" si="8"/>
        <v>496</v>
      </c>
      <c r="M42" s="18">
        <f t="shared" si="9"/>
        <v>165.33333333333334</v>
      </c>
    </row>
    <row r="43" spans="1:13" ht="15.75">
      <c r="A43" s="3">
        <f>IF(G43&gt;0,RANK(G43,G:G)+COUNTIF($G$2:G43,G43)-1,"")</f>
        <v>44</v>
      </c>
      <c r="B43" s="71" t="s">
        <v>37</v>
      </c>
      <c r="C43" s="72" t="s">
        <v>90</v>
      </c>
      <c r="D43" s="73">
        <v>129</v>
      </c>
      <c r="E43" s="74">
        <v>174</v>
      </c>
      <c r="F43" s="76">
        <v>161</v>
      </c>
      <c r="G43" s="14">
        <f t="shared" si="3"/>
        <v>154.66666666666666</v>
      </c>
      <c r="H43" s="9">
        <f t="shared" si="4"/>
        <v>464</v>
      </c>
      <c r="J43" s="15">
        <f t="shared" si="6"/>
        <v>42</v>
      </c>
      <c r="K43" s="16" t="str">
        <f t="shared" si="7"/>
        <v>İNANÇ GÖLEN</v>
      </c>
      <c r="L43" s="17">
        <f t="shared" si="8"/>
        <v>480</v>
      </c>
      <c r="M43" s="18">
        <f t="shared" si="9"/>
        <v>160</v>
      </c>
    </row>
    <row r="44" spans="1:13" ht="15.75">
      <c r="A44" s="3">
        <f>IF(G44&gt;0,RANK(G44,G:G)+COUNTIF($G$2:G44,G44)-1,"")</f>
        <v>25</v>
      </c>
      <c r="B44" s="71" t="s">
        <v>35</v>
      </c>
      <c r="C44" s="72" t="s">
        <v>91</v>
      </c>
      <c r="D44" s="73">
        <v>176</v>
      </c>
      <c r="E44" s="74">
        <v>158</v>
      </c>
      <c r="F44" s="76">
        <v>221</v>
      </c>
      <c r="G44" s="14">
        <f t="shared" si="3"/>
        <v>185</v>
      </c>
      <c r="H44" s="9">
        <f t="shared" si="4"/>
        <v>555</v>
      </c>
      <c r="J44" s="15">
        <f t="shared" si="6"/>
        <v>43</v>
      </c>
      <c r="K44" s="16" t="str">
        <f t="shared" si="7"/>
        <v>ENDER VAPUR</v>
      </c>
      <c r="L44" s="17">
        <f t="shared" si="8"/>
        <v>465</v>
      </c>
      <c r="M44" s="18">
        <f t="shared" si="9"/>
        <v>155</v>
      </c>
    </row>
    <row r="45" spans="1:13" ht="15.75">
      <c r="A45" s="3">
        <f>IF(G45&gt;0,RANK(G45,G:G)+COUNTIF($G$2:G45,G45)-1,"")</f>
        <v>45</v>
      </c>
      <c r="B45" s="71" t="s">
        <v>35</v>
      </c>
      <c r="C45" s="72" t="s">
        <v>92</v>
      </c>
      <c r="D45" s="73">
        <v>200</v>
      </c>
      <c r="E45" s="74">
        <v>114</v>
      </c>
      <c r="F45" s="76">
        <v>149</v>
      </c>
      <c r="G45" s="14">
        <f t="shared" si="3"/>
        <v>154.33333333333334</v>
      </c>
      <c r="H45" s="9">
        <f t="shared" si="4"/>
        <v>463</v>
      </c>
      <c r="J45" s="15">
        <f t="shared" si="6"/>
        <v>44</v>
      </c>
      <c r="K45" s="16" t="str">
        <f t="shared" si="7"/>
        <v>VEYSEL SERT</v>
      </c>
      <c r="L45" s="17">
        <f t="shared" si="8"/>
        <v>464</v>
      </c>
      <c r="M45" s="18">
        <f t="shared" si="9"/>
        <v>154.66666666666666</v>
      </c>
    </row>
    <row r="46" spans="1:13" ht="15.75">
      <c r="A46" s="3">
        <f>IF(G46&gt;0,RANK(G46,G:G)+COUNTIF($G$2:G46,G46)-1,"")</f>
        <v>11</v>
      </c>
      <c r="B46" s="71" t="s">
        <v>35</v>
      </c>
      <c r="C46" s="72" t="s">
        <v>93</v>
      </c>
      <c r="D46" s="73">
        <v>243</v>
      </c>
      <c r="E46" s="74">
        <v>188</v>
      </c>
      <c r="F46" s="76">
        <v>189</v>
      </c>
      <c r="G46" s="14">
        <f t="shared" si="3"/>
        <v>206.66666666666666</v>
      </c>
      <c r="H46" s="9">
        <f t="shared" si="4"/>
        <v>620</v>
      </c>
      <c r="J46" s="15">
        <f t="shared" si="6"/>
        <v>45</v>
      </c>
      <c r="K46" s="16" t="str">
        <f t="shared" si="7"/>
        <v>BAYRAM DURMUŞ</v>
      </c>
      <c r="L46" s="17">
        <f t="shared" si="8"/>
        <v>463</v>
      </c>
      <c r="M46" s="18">
        <f t="shared" si="9"/>
        <v>154.33333333333334</v>
      </c>
    </row>
    <row r="47" spans="1:13" ht="15.75">
      <c r="A47" s="3">
        <f>IF(G47&gt;0,RANK(G47,G:G)+COUNTIF($G$2:G47,G47)-1,"")</f>
        <v>22</v>
      </c>
      <c r="B47" s="71" t="s">
        <v>35</v>
      </c>
      <c r="C47" s="72" t="s">
        <v>94</v>
      </c>
      <c r="D47" s="73">
        <v>162</v>
      </c>
      <c r="E47" s="74">
        <v>199</v>
      </c>
      <c r="F47" s="76">
        <v>199</v>
      </c>
      <c r="G47" s="14">
        <f t="shared" si="3"/>
        <v>186.66666666666666</v>
      </c>
      <c r="H47" s="9">
        <f t="shared" si="4"/>
        <v>560</v>
      </c>
      <c r="J47" s="15">
        <f t="shared" si="6"/>
        <v>46</v>
      </c>
      <c r="K47" s="16" t="str">
        <f t="shared" si="7"/>
        <v>ÖZCAN DUYAR</v>
      </c>
      <c r="L47" s="17">
        <f t="shared" si="8"/>
        <v>460</v>
      </c>
      <c r="M47" s="18">
        <f t="shared" si="9"/>
        <v>153.33333333333334</v>
      </c>
    </row>
    <row r="48" spans="1:13" ht="15.75">
      <c r="A48" s="3">
        <f>IF(G48&gt;0,RANK(G48,G:G)+COUNTIF($G$2:G48,G48)-1,"")</f>
        <v>19</v>
      </c>
      <c r="B48" s="71" t="s">
        <v>35</v>
      </c>
      <c r="C48" s="72" t="s">
        <v>95</v>
      </c>
      <c r="D48" s="73">
        <v>190</v>
      </c>
      <c r="E48" s="74">
        <v>184</v>
      </c>
      <c r="F48" s="76">
        <v>198</v>
      </c>
      <c r="G48" s="14">
        <f t="shared" si="3"/>
        <v>190.66666666666666</v>
      </c>
      <c r="H48" s="9">
        <f t="shared" si="4"/>
        <v>572</v>
      </c>
      <c r="J48" s="15">
        <f t="shared" si="6"/>
        <v>47</v>
      </c>
      <c r="K48" s="16" t="str">
        <f t="shared" si="7"/>
        <v>NAİL CANPOLAT</v>
      </c>
      <c r="L48" s="17">
        <f t="shared" si="8"/>
        <v>459</v>
      </c>
      <c r="M48" s="18">
        <f t="shared" si="9"/>
        <v>153</v>
      </c>
    </row>
    <row r="49" spans="1:13" ht="15.75">
      <c r="A49" s="3">
        <f>IF(G49&gt;0,RANK(G49,G:G)+COUNTIF($G$2:G49,G49)-1,"")</f>
        <v>27</v>
      </c>
      <c r="B49" s="71" t="s">
        <v>35</v>
      </c>
      <c r="C49" s="72" t="s">
        <v>96</v>
      </c>
      <c r="D49" s="73">
        <v>162</v>
      </c>
      <c r="E49" s="74">
        <v>172</v>
      </c>
      <c r="F49" s="76">
        <v>212</v>
      </c>
      <c r="G49" s="14">
        <f t="shared" si="3"/>
        <v>182</v>
      </c>
      <c r="H49" s="9">
        <f t="shared" si="4"/>
        <v>546</v>
      </c>
      <c r="J49" s="15">
        <f t="shared" si="6"/>
        <v>48</v>
      </c>
      <c r="K49" s="16" t="str">
        <f t="shared" si="7"/>
        <v>EMRAH DEMİRHAN</v>
      </c>
      <c r="L49" s="17">
        <f t="shared" si="8"/>
        <v>439</v>
      </c>
      <c r="M49" s="18">
        <f t="shared" si="9"/>
        <v>146.33333333333334</v>
      </c>
    </row>
    <row r="50" spans="1:13" ht="15.75">
      <c r="A50" s="3">
        <f>IF(G50&gt;0,RANK(G50,G:G)+COUNTIF($G$2:G50,G50)-1,"")</f>
        <v>49</v>
      </c>
      <c r="B50" s="71" t="s">
        <v>97</v>
      </c>
      <c r="C50" s="72" t="s">
        <v>98</v>
      </c>
      <c r="D50" s="73">
        <v>137</v>
      </c>
      <c r="E50" s="74">
        <v>123</v>
      </c>
      <c r="F50" s="76">
        <v>165</v>
      </c>
      <c r="G50" s="14">
        <f t="shared" si="3"/>
        <v>141.66666666666666</v>
      </c>
      <c r="H50" s="9">
        <f t="shared" si="4"/>
        <v>425</v>
      </c>
      <c r="J50" s="15">
        <f t="shared" si="6"/>
        <v>49</v>
      </c>
      <c r="K50" s="16" t="str">
        <f t="shared" si="7"/>
        <v>SELÇUK BOZKUŞ</v>
      </c>
      <c r="L50" s="17">
        <f t="shared" si="8"/>
        <v>425</v>
      </c>
      <c r="M50" s="18">
        <f t="shared" si="9"/>
        <v>141.66666666666666</v>
      </c>
    </row>
    <row r="51" spans="1:13" ht="15.75">
      <c r="A51" s="3">
        <f>IF(G51&gt;0,RANK(G51,G:G)+COUNTIF($G$2:G51,G51)-1,"")</f>
        <v>57</v>
      </c>
      <c r="B51" s="71" t="s">
        <v>97</v>
      </c>
      <c r="C51" s="72" t="s">
        <v>99</v>
      </c>
      <c r="D51" s="73">
        <v>124</v>
      </c>
      <c r="E51" s="74">
        <v>74</v>
      </c>
      <c r="F51" s="76">
        <v>112</v>
      </c>
      <c r="G51" s="14">
        <f t="shared" si="3"/>
        <v>103.33333333333333</v>
      </c>
      <c r="H51" s="9">
        <f t="shared" si="4"/>
        <v>310</v>
      </c>
      <c r="J51" s="15">
        <f t="shared" si="6"/>
        <v>50</v>
      </c>
      <c r="K51" s="16" t="str">
        <f t="shared" si="7"/>
        <v>BERKAY ERDİŞ</v>
      </c>
      <c r="L51" s="17">
        <f t="shared" si="8"/>
        <v>414</v>
      </c>
      <c r="M51" s="18">
        <f t="shared" si="9"/>
        <v>138</v>
      </c>
    </row>
    <row r="52" spans="1:13" ht="15.75">
      <c r="A52" s="3">
        <f>IF(G52&gt;0,RANK(G52,G:G)+COUNTIF($G$2:G52,G52)-1,"")</f>
        <v>55</v>
      </c>
      <c r="B52" s="71" t="s">
        <v>97</v>
      </c>
      <c r="C52" s="72" t="s">
        <v>100</v>
      </c>
      <c r="D52" s="73">
        <v>101</v>
      </c>
      <c r="E52" s="74">
        <v>113</v>
      </c>
      <c r="F52" s="76">
        <v>143</v>
      </c>
      <c r="G52" s="14">
        <f t="shared" si="3"/>
        <v>119</v>
      </c>
      <c r="H52" s="9">
        <f t="shared" si="4"/>
        <v>357</v>
      </c>
      <c r="J52" s="15">
        <f t="shared" si="6"/>
        <v>51</v>
      </c>
      <c r="K52" s="16" t="str">
        <f t="shared" si="7"/>
        <v>ADEM ZENGİN</v>
      </c>
      <c r="L52" s="17">
        <f t="shared" si="8"/>
        <v>412</v>
      </c>
      <c r="M52" s="18">
        <f t="shared" si="9"/>
        <v>137.33333333333334</v>
      </c>
    </row>
    <row r="53" spans="1:13" ht="15.75">
      <c r="A53" s="3">
        <f>IF(G53&gt;0,RANK(G53,G:G)+COUNTIF($G$2:G53,G53)-1,"")</f>
        <v>52</v>
      </c>
      <c r="B53" s="71" t="s">
        <v>97</v>
      </c>
      <c r="C53" s="72" t="s">
        <v>101</v>
      </c>
      <c r="D53" s="73">
        <v>174</v>
      </c>
      <c r="E53" s="74">
        <v>105</v>
      </c>
      <c r="F53" s="76">
        <v>115</v>
      </c>
      <c r="G53" s="14">
        <f t="shared" si="3"/>
        <v>131.33333333333334</v>
      </c>
      <c r="H53" s="9">
        <f t="shared" si="4"/>
        <v>394</v>
      </c>
      <c r="J53" s="15">
        <f t="shared" si="6"/>
        <v>52</v>
      </c>
      <c r="K53" s="16" t="str">
        <f t="shared" si="7"/>
        <v>AYKUT KAYA</v>
      </c>
      <c r="L53" s="17">
        <f t="shared" si="8"/>
        <v>394</v>
      </c>
      <c r="M53" s="18">
        <f t="shared" si="9"/>
        <v>131.33333333333334</v>
      </c>
    </row>
    <row r="54" spans="1:13" ht="15.75">
      <c r="A54" s="3">
        <f>IF(G54&gt;0,RANK(G54,G:G)+COUNTIF($G$2:G54,G54)-1,"")</f>
        <v>58</v>
      </c>
      <c r="B54" s="71" t="s">
        <v>97</v>
      </c>
      <c r="C54" s="72" t="s">
        <v>102</v>
      </c>
      <c r="D54" s="73">
        <v>65</v>
      </c>
      <c r="E54" s="74">
        <v>85</v>
      </c>
      <c r="F54" s="76">
        <v>88</v>
      </c>
      <c r="G54" s="14">
        <f t="shared" si="3"/>
        <v>79.33333333333333</v>
      </c>
      <c r="H54" s="9">
        <f t="shared" si="4"/>
        <v>238</v>
      </c>
      <c r="J54" s="15">
        <f t="shared" si="6"/>
        <v>53</v>
      </c>
      <c r="K54" s="16" t="str">
        <f t="shared" si="7"/>
        <v>AYHAN NALBANT</v>
      </c>
      <c r="L54" s="17">
        <f t="shared" si="8"/>
        <v>392</v>
      </c>
      <c r="M54" s="18">
        <f t="shared" si="9"/>
        <v>130.66666666666666</v>
      </c>
    </row>
    <row r="55" spans="1:13" ht="15.75">
      <c r="A55" s="3">
        <f>IF(G55&gt;0,RANK(G55,G:G)+COUNTIF($G$2:G55,G55)-1,"")</f>
        <v>56</v>
      </c>
      <c r="B55" s="71" t="s">
        <v>97</v>
      </c>
      <c r="C55" s="72" t="s">
        <v>103</v>
      </c>
      <c r="D55" s="73">
        <v>117</v>
      </c>
      <c r="E55" s="74">
        <v>97</v>
      </c>
      <c r="F55" s="77">
        <v>97</v>
      </c>
      <c r="G55" s="14">
        <f t="shared" si="3"/>
        <v>103.66666666666667</v>
      </c>
      <c r="H55" s="9">
        <f t="shared" si="4"/>
        <v>311</v>
      </c>
      <c r="J55" s="15">
        <f t="shared" si="6"/>
        <v>54</v>
      </c>
      <c r="K55" s="16" t="str">
        <f t="shared" si="7"/>
        <v>SEDAT TEPER</v>
      </c>
      <c r="L55" s="17">
        <f t="shared" si="8"/>
        <v>388</v>
      </c>
      <c r="M55" s="18">
        <f t="shared" si="9"/>
        <v>129.33333333333334</v>
      </c>
    </row>
    <row r="56" spans="1:13" ht="15.75">
      <c r="A56" s="3">
        <f>IF(G56&gt;0,RANK(G56,G:G)+COUNTIF($G$2:G56,G56)-1,"")</f>
        <v>42</v>
      </c>
      <c r="B56" s="71" t="s">
        <v>36</v>
      </c>
      <c r="C56" s="72" t="s">
        <v>104</v>
      </c>
      <c r="D56" s="73">
        <v>156</v>
      </c>
      <c r="E56" s="74">
        <v>149</v>
      </c>
      <c r="F56" s="77">
        <v>175</v>
      </c>
      <c r="G56" s="14">
        <f t="shared" si="3"/>
        <v>160</v>
      </c>
      <c r="H56" s="9">
        <f t="shared" si="4"/>
        <v>480</v>
      </c>
      <c r="J56" s="15">
        <f t="shared" si="6"/>
        <v>55</v>
      </c>
      <c r="K56" s="16" t="str">
        <f t="shared" si="7"/>
        <v>EMİN USKAN</v>
      </c>
      <c r="L56" s="17">
        <f t="shared" si="8"/>
        <v>357</v>
      </c>
      <c r="M56" s="18">
        <f t="shared" si="9"/>
        <v>119</v>
      </c>
    </row>
    <row r="57" spans="1:13" ht="15.75">
      <c r="A57" s="3">
        <f>IF(G57&gt;0,RANK(G57,G:G)+COUNTIF($G$2:G57,G57)-1,"")</f>
        <v>24</v>
      </c>
      <c r="B57" s="71" t="s">
        <v>107</v>
      </c>
      <c r="C57" s="72" t="s">
        <v>108</v>
      </c>
      <c r="D57" s="73">
        <v>178</v>
      </c>
      <c r="E57" s="75">
        <v>170</v>
      </c>
      <c r="F57" s="77">
        <v>209</v>
      </c>
      <c r="G57" s="14">
        <f t="shared" si="3"/>
        <v>185.66666666666666</v>
      </c>
      <c r="H57" s="9">
        <f t="shared" si="4"/>
        <v>557</v>
      </c>
      <c r="J57" s="15">
        <f t="shared" si="6"/>
        <v>56</v>
      </c>
      <c r="K57" s="16" t="str">
        <f t="shared" si="7"/>
        <v>GÜNEŞ KOLSUZ</v>
      </c>
      <c r="L57" s="17">
        <f t="shared" si="8"/>
        <v>311</v>
      </c>
      <c r="M57" s="18">
        <f t="shared" si="9"/>
        <v>103.66666666666667</v>
      </c>
    </row>
    <row r="58" spans="1:13" ht="15.75">
      <c r="A58" s="3">
        <f>IF(G58&gt;0,RANK(G58,G:G)+COUNTIF($G$2:G58,G58)-1,"")</f>
        <v>50</v>
      </c>
      <c r="B58" s="71" t="s">
        <v>107</v>
      </c>
      <c r="C58" s="72" t="s">
        <v>109</v>
      </c>
      <c r="D58" s="73">
        <v>132</v>
      </c>
      <c r="E58" s="75">
        <v>183</v>
      </c>
      <c r="F58" s="77">
        <v>99</v>
      </c>
      <c r="G58" s="14">
        <f t="shared" si="3"/>
        <v>138</v>
      </c>
      <c r="H58" s="9">
        <f t="shared" si="4"/>
        <v>414</v>
      </c>
      <c r="J58" s="15">
        <f t="shared" si="6"/>
        <v>57</v>
      </c>
      <c r="K58" s="16" t="str">
        <f t="shared" si="7"/>
        <v>İSMAİL TÜRKDÖNMEZ</v>
      </c>
      <c r="L58" s="17">
        <f t="shared" si="8"/>
        <v>310</v>
      </c>
      <c r="M58" s="18">
        <f t="shared" si="9"/>
        <v>103.33333333333333</v>
      </c>
    </row>
    <row r="59" spans="1:13" ht="15.75">
      <c r="A59" s="3">
        <f>IF(G59&gt;0,RANK(G59,G:G)+COUNTIF($G$2:G59,G59)-1,"")</f>
        <v>47</v>
      </c>
      <c r="B59" s="71" t="s">
        <v>105</v>
      </c>
      <c r="C59" s="72" t="s">
        <v>106</v>
      </c>
      <c r="D59" s="73">
        <v>152</v>
      </c>
      <c r="E59" s="75">
        <v>141</v>
      </c>
      <c r="F59" s="77">
        <v>166</v>
      </c>
      <c r="G59" s="14">
        <f t="shared" si="3"/>
        <v>153</v>
      </c>
      <c r="H59" s="9">
        <f t="shared" si="4"/>
        <v>459</v>
      </c>
      <c r="J59" s="15">
        <f t="shared" si="6"/>
        <v>58</v>
      </c>
      <c r="K59" s="16" t="str">
        <f t="shared" si="7"/>
        <v>YUSUF OZAN ERGÜNEŞ</v>
      </c>
      <c r="L59" s="17">
        <f t="shared" si="8"/>
        <v>238</v>
      </c>
      <c r="M59" s="18">
        <f t="shared" si="9"/>
        <v>79.33333333333333</v>
      </c>
    </row>
    <row r="60" spans="1:13" ht="15.75">
      <c r="A60" s="3">
        <f>IF(G60&gt;0,RANK(G60,G:G)+COUNTIF($G$2:G60,G60)-1,"")</f>
      </c>
      <c r="B60" s="71"/>
      <c r="C60" s="72"/>
      <c r="D60" s="73"/>
      <c r="E60" s="75"/>
      <c r="F60" s="77"/>
      <c r="G60" s="14">
        <f t="shared" si="3"/>
        <v>0</v>
      </c>
      <c r="H60" s="9">
        <f t="shared" si="4"/>
        <v>0</v>
      </c>
      <c r="J60" s="15">
        <f t="shared" si="6"/>
        <v>59</v>
      </c>
      <c r="K60" s="16">
        <f t="shared" si="7"/>
      </c>
      <c r="L60" s="17">
        <f t="shared" si="8"/>
      </c>
      <c r="M60" s="18">
        <f t="shared" si="9"/>
      </c>
    </row>
    <row r="61" spans="1:13" ht="15.75">
      <c r="A61" s="3">
        <f>IF(G61&gt;0,RANK(G61,G:G)+COUNTIF($G$2:G61,G61)-1,"")</f>
      </c>
      <c r="B61" s="71"/>
      <c r="C61" s="72"/>
      <c r="D61" s="73"/>
      <c r="E61" s="75"/>
      <c r="F61" s="77"/>
      <c r="G61" s="14">
        <f t="shared" si="3"/>
        <v>0</v>
      </c>
      <c r="H61" s="9">
        <f t="shared" si="4"/>
        <v>0</v>
      </c>
      <c r="J61" s="15">
        <f t="shared" si="6"/>
        <v>60</v>
      </c>
      <c r="K61" s="16">
        <f t="shared" si="7"/>
      </c>
      <c r="L61" s="17">
        <f t="shared" si="8"/>
      </c>
      <c r="M61" s="18">
        <f t="shared" si="9"/>
      </c>
    </row>
    <row r="62" spans="1:13" ht="15.75">
      <c r="A62" s="3">
        <f>IF(G62&gt;0,RANK(G62,G:G)+COUNTIF($G$2:G62,G62)-1,"")</f>
      </c>
      <c r="B62" s="71"/>
      <c r="C62" s="72"/>
      <c r="D62" s="73"/>
      <c r="E62" s="75"/>
      <c r="F62" s="77"/>
      <c r="G62" s="14">
        <f t="shared" si="3"/>
        <v>0</v>
      </c>
      <c r="H62" s="9">
        <f t="shared" si="4"/>
        <v>0</v>
      </c>
      <c r="J62" s="15">
        <f t="shared" si="6"/>
        <v>61</v>
      </c>
      <c r="K62" s="16">
        <f t="shared" si="7"/>
      </c>
      <c r="L62" s="17">
        <f t="shared" si="8"/>
      </c>
      <c r="M62" s="18">
        <f t="shared" si="9"/>
      </c>
    </row>
    <row r="63" spans="1:13" ht="15.75">
      <c r="A63" s="3">
        <f>IF(G63&gt;0,RANK(G63,G:G)+COUNTIF($G$2:G63,G63)-1,"")</f>
      </c>
      <c r="B63" s="71"/>
      <c r="C63" s="72"/>
      <c r="D63" s="73"/>
      <c r="E63" s="75"/>
      <c r="F63" s="77"/>
      <c r="G63" s="14">
        <f t="shared" si="3"/>
        <v>0</v>
      </c>
      <c r="H63" s="9">
        <f t="shared" si="4"/>
        <v>0</v>
      </c>
      <c r="J63" s="15">
        <f t="shared" si="6"/>
        <v>62</v>
      </c>
      <c r="K63" s="16">
        <f t="shared" si="7"/>
      </c>
      <c r="L63" s="17">
        <f t="shared" si="8"/>
      </c>
      <c r="M63" s="18">
        <f t="shared" si="9"/>
      </c>
    </row>
    <row r="64" spans="1:13" ht="15.75">
      <c r="A64" s="3">
        <f>IF(G64&gt;0,RANK(G64,G:G)+COUNTIF($G$2:G64,G64)-1,"")</f>
      </c>
      <c r="B64" s="71"/>
      <c r="C64" s="72"/>
      <c r="D64" s="73"/>
      <c r="E64" s="75"/>
      <c r="F64" s="77"/>
      <c r="G64" s="14">
        <f t="shared" si="3"/>
        <v>0</v>
      </c>
      <c r="H64" s="9">
        <f t="shared" si="4"/>
        <v>0</v>
      </c>
      <c r="J64" s="15">
        <f t="shared" si="6"/>
        <v>63</v>
      </c>
      <c r="K64" s="16">
        <f t="shared" si="7"/>
      </c>
      <c r="L64" s="17">
        <f t="shared" si="8"/>
      </c>
      <c r="M64" s="18">
        <f t="shared" si="9"/>
      </c>
    </row>
    <row r="65" spans="1:13" ht="15.75">
      <c r="A65" s="3">
        <f>IF(G65&gt;0,RANK(G65,G:G)+COUNTIF($G$2:G65,G65)-1,"")</f>
      </c>
      <c r="B65" s="71"/>
      <c r="C65" s="72"/>
      <c r="D65" s="73"/>
      <c r="E65" s="75"/>
      <c r="F65" s="77"/>
      <c r="G65" s="14">
        <f t="shared" si="3"/>
        <v>0</v>
      </c>
      <c r="H65" s="9">
        <f t="shared" si="4"/>
        <v>0</v>
      </c>
      <c r="J65" s="15">
        <f t="shared" si="6"/>
        <v>64</v>
      </c>
      <c r="K65" s="16">
        <f t="shared" si="7"/>
      </c>
      <c r="L65" s="17">
        <f t="shared" si="8"/>
      </c>
      <c r="M65" s="18">
        <f t="shared" si="9"/>
      </c>
    </row>
    <row r="66" spans="1:13" ht="15.75">
      <c r="A66" s="3">
        <f>IF(G66&gt;0,RANK(G66,G:G)+COUNTIF($G$2:G66,G66)-1,"")</f>
      </c>
      <c r="B66" s="71"/>
      <c r="C66" s="72"/>
      <c r="D66" s="73"/>
      <c r="E66" s="75"/>
      <c r="F66" s="77"/>
      <c r="G66" s="14">
        <f t="shared" si="3"/>
        <v>0</v>
      </c>
      <c r="H66" s="9">
        <f t="shared" si="4"/>
        <v>0</v>
      </c>
      <c r="J66" s="15">
        <f t="shared" si="6"/>
        <v>65</v>
      </c>
      <c r="K66" s="16">
        <f aca="true" t="shared" si="10" ref="K66:K97">IF(ISERROR(INDEX(C$1:C$65536,MATCH(J66,A$1:A$65536,0))),"",INDEX(C$1:C$65536,MATCH(J66,A$1:A$65536,0)))</f>
      </c>
      <c r="L66" s="17">
        <f aca="true" t="shared" si="11" ref="L66:L100">IF(ISERROR(INDEX(H$1:H$65536,MATCH(J66,A$1:A$65536,0))),"",(INDEX(H$1:H$65536,MATCH(J66,A$1:A$65536,0))))</f>
      </c>
      <c r="M66" s="18">
        <f aca="true" t="shared" si="12" ref="M66:M100">IF(ISERROR(INDEX(G$1:G$65536,MATCH(J66,A$1:A$65536,0))),"",INDEX(G$1:G$65536,MATCH(J66,A$1:A$65536,0)))</f>
      </c>
    </row>
    <row r="67" spans="1:13" ht="15.75">
      <c r="A67" s="3">
        <f>IF(G67&gt;0,RANK(G67,G:G)+COUNTIF($G$2:G67,G67)-1,"")</f>
      </c>
      <c r="B67" s="71"/>
      <c r="C67" s="72"/>
      <c r="D67" s="73"/>
      <c r="E67" s="75"/>
      <c r="F67" s="77"/>
      <c r="G67" s="14">
        <f aca="true" t="shared" si="13" ref="G67:G100">IF(SUM(D67:F67)&gt;0,AVERAGE(D67:F67),0)</f>
        <v>0</v>
      </c>
      <c r="H67" s="9">
        <f aca="true" t="shared" si="14" ref="H67:H100">SUM(D67:F67)</f>
        <v>0</v>
      </c>
      <c r="J67" s="15">
        <f t="shared" si="6"/>
        <v>66</v>
      </c>
      <c r="K67" s="16">
        <f t="shared" si="10"/>
      </c>
      <c r="L67" s="17">
        <f t="shared" si="11"/>
      </c>
      <c r="M67" s="18">
        <f t="shared" si="12"/>
      </c>
    </row>
    <row r="68" spans="1:13" ht="15.75">
      <c r="A68" s="3">
        <f>IF(G68&gt;0,RANK(G68,G:G)+COUNTIF($G$2:G68,G68)-1,"")</f>
      </c>
      <c r="B68" s="71"/>
      <c r="C68" s="72"/>
      <c r="D68" s="73"/>
      <c r="E68" s="75"/>
      <c r="F68" s="77"/>
      <c r="G68" s="14">
        <f t="shared" si="13"/>
        <v>0</v>
      </c>
      <c r="H68" s="9">
        <f t="shared" si="14"/>
        <v>0</v>
      </c>
      <c r="J68" s="15">
        <f t="shared" si="6"/>
        <v>67</v>
      </c>
      <c r="K68" s="16">
        <f t="shared" si="10"/>
      </c>
      <c r="L68" s="17">
        <f t="shared" si="11"/>
      </c>
      <c r="M68" s="18">
        <f t="shared" si="12"/>
      </c>
    </row>
    <row r="69" spans="1:13" ht="15.75">
      <c r="A69" s="3">
        <f>IF(G69&gt;0,RANK(G69,G:G)+COUNTIF($G$2:G69,G69)-1,"")</f>
      </c>
      <c r="B69" s="71"/>
      <c r="C69" s="72"/>
      <c r="D69" s="73"/>
      <c r="E69" s="75"/>
      <c r="F69" s="77"/>
      <c r="G69" s="14">
        <f t="shared" si="13"/>
        <v>0</v>
      </c>
      <c r="H69" s="9">
        <f t="shared" si="14"/>
        <v>0</v>
      </c>
      <c r="J69" s="15">
        <f t="shared" si="6"/>
        <v>68</v>
      </c>
      <c r="K69" s="16">
        <f t="shared" si="10"/>
      </c>
      <c r="L69" s="17">
        <f t="shared" si="11"/>
      </c>
      <c r="M69" s="18">
        <f t="shared" si="12"/>
      </c>
    </row>
    <row r="70" spans="1:13" ht="15.75">
      <c r="A70" s="3">
        <f>IF(G70&gt;0,RANK(G70,G:G)+COUNTIF($G$2:G70,G70)-1,"")</f>
      </c>
      <c r="B70" s="71"/>
      <c r="C70" s="72"/>
      <c r="D70" s="73"/>
      <c r="E70" s="75"/>
      <c r="F70" s="77"/>
      <c r="G70" s="14">
        <f t="shared" si="13"/>
        <v>0</v>
      </c>
      <c r="H70" s="9">
        <f t="shared" si="14"/>
        <v>0</v>
      </c>
      <c r="J70" s="15">
        <f t="shared" si="6"/>
        <v>69</v>
      </c>
      <c r="K70" s="16">
        <f t="shared" si="10"/>
      </c>
      <c r="L70" s="17">
        <f t="shared" si="11"/>
      </c>
      <c r="M70" s="18">
        <f t="shared" si="12"/>
      </c>
    </row>
    <row r="71" spans="1:13" ht="15.75">
      <c r="A71" s="3">
        <f>IF(G71&gt;0,RANK(G71,G:G)+COUNTIF($G$2:G71,G71)-1,"")</f>
      </c>
      <c r="B71" s="71"/>
      <c r="C71" s="72"/>
      <c r="D71" s="73"/>
      <c r="E71" s="75"/>
      <c r="F71" s="77"/>
      <c r="G71" s="14">
        <f t="shared" si="13"/>
        <v>0</v>
      </c>
      <c r="H71" s="9">
        <f t="shared" si="14"/>
        <v>0</v>
      </c>
      <c r="J71" s="15">
        <f t="shared" si="6"/>
        <v>70</v>
      </c>
      <c r="K71" s="16">
        <f t="shared" si="10"/>
      </c>
      <c r="L71" s="17">
        <f t="shared" si="11"/>
      </c>
      <c r="M71" s="18">
        <f t="shared" si="12"/>
      </c>
    </row>
    <row r="72" spans="1:13" ht="15.75">
      <c r="A72" s="3">
        <f>IF(G72&gt;0,RANK(G72,G:G)+COUNTIF($G$2:G72,G72)-1,"")</f>
      </c>
      <c r="B72" s="71"/>
      <c r="C72" s="72"/>
      <c r="D72" s="73"/>
      <c r="E72" s="75"/>
      <c r="F72" s="77"/>
      <c r="G72" s="14">
        <f t="shared" si="13"/>
        <v>0</v>
      </c>
      <c r="H72" s="9">
        <f t="shared" si="14"/>
        <v>0</v>
      </c>
      <c r="J72" s="15">
        <f t="shared" si="6"/>
        <v>71</v>
      </c>
      <c r="K72" s="16">
        <f t="shared" si="10"/>
      </c>
      <c r="L72" s="17">
        <f t="shared" si="11"/>
      </c>
      <c r="M72" s="18">
        <f t="shared" si="12"/>
      </c>
    </row>
    <row r="73" spans="1:13" ht="15.75">
      <c r="A73" s="3">
        <f>IF(G73&gt;0,RANK(G73,G:G)+COUNTIF($G$2:G73,G73)-1,"")</f>
      </c>
      <c r="B73" s="71"/>
      <c r="C73" s="72"/>
      <c r="D73" s="73"/>
      <c r="E73" s="75"/>
      <c r="F73" s="77"/>
      <c r="G73" s="14">
        <f t="shared" si="13"/>
        <v>0</v>
      </c>
      <c r="H73" s="9">
        <f t="shared" si="14"/>
        <v>0</v>
      </c>
      <c r="J73" s="15">
        <f t="shared" si="6"/>
        <v>72</v>
      </c>
      <c r="K73" s="16">
        <f t="shared" si="10"/>
      </c>
      <c r="L73" s="17">
        <f t="shared" si="11"/>
      </c>
      <c r="M73" s="18">
        <f t="shared" si="12"/>
      </c>
    </row>
    <row r="74" spans="1:13" ht="15.75">
      <c r="A74" s="3">
        <f>IF(G74&gt;0,RANK(G74,G:G)+COUNTIF($G$2:G74,G74)-1,"")</f>
      </c>
      <c r="B74" s="71"/>
      <c r="C74" s="72"/>
      <c r="D74" s="73"/>
      <c r="E74" s="75"/>
      <c r="F74" s="77"/>
      <c r="G74" s="14">
        <f t="shared" si="13"/>
        <v>0</v>
      </c>
      <c r="H74" s="9">
        <f t="shared" si="14"/>
        <v>0</v>
      </c>
      <c r="J74" s="15">
        <f t="shared" si="6"/>
        <v>73</v>
      </c>
      <c r="K74" s="16">
        <f t="shared" si="10"/>
      </c>
      <c r="L74" s="17">
        <f t="shared" si="11"/>
      </c>
      <c r="M74" s="18">
        <f t="shared" si="12"/>
      </c>
    </row>
    <row r="75" spans="1:13" ht="15.75">
      <c r="A75" s="3">
        <f>IF(G75&gt;0,RANK(G75,G:G)+COUNTIF($G$2:G75,G75)-1,"")</f>
      </c>
      <c r="B75" s="71"/>
      <c r="C75" s="72"/>
      <c r="D75" s="73"/>
      <c r="E75" s="75"/>
      <c r="F75" s="77"/>
      <c r="G75" s="14">
        <f t="shared" si="13"/>
        <v>0</v>
      </c>
      <c r="H75" s="9">
        <f t="shared" si="14"/>
        <v>0</v>
      </c>
      <c r="J75" s="15">
        <f t="shared" si="6"/>
        <v>74</v>
      </c>
      <c r="K75" s="16">
        <f t="shared" si="10"/>
      </c>
      <c r="L75" s="17">
        <f t="shared" si="11"/>
      </c>
      <c r="M75" s="18">
        <f t="shared" si="12"/>
      </c>
    </row>
    <row r="76" spans="1:13" ht="15.75">
      <c r="A76" s="3">
        <f>IF(G76&gt;0,RANK(G76,G:G)+COUNTIF($G$2:G76,G76)-1,"")</f>
      </c>
      <c r="B76" s="71"/>
      <c r="C76" s="72"/>
      <c r="D76" s="73"/>
      <c r="E76" s="75"/>
      <c r="F76" s="77"/>
      <c r="G76" s="14">
        <f t="shared" si="13"/>
        <v>0</v>
      </c>
      <c r="H76" s="9">
        <f t="shared" si="14"/>
        <v>0</v>
      </c>
      <c r="J76" s="15">
        <f t="shared" si="6"/>
        <v>75</v>
      </c>
      <c r="K76" s="16">
        <f t="shared" si="10"/>
      </c>
      <c r="L76" s="17">
        <f t="shared" si="11"/>
      </c>
      <c r="M76" s="18">
        <f t="shared" si="12"/>
      </c>
    </row>
    <row r="77" spans="1:13" ht="15.75">
      <c r="A77" s="3">
        <f>IF(G77&gt;0,RANK(G77,G:G)+COUNTIF($G$2:G77,G77)-1,"")</f>
      </c>
      <c r="B77" s="71"/>
      <c r="C77" s="72"/>
      <c r="D77" s="73"/>
      <c r="E77" s="75"/>
      <c r="F77" s="77"/>
      <c r="G77" s="14">
        <f t="shared" si="13"/>
        <v>0</v>
      </c>
      <c r="H77" s="9">
        <f t="shared" si="14"/>
        <v>0</v>
      </c>
      <c r="J77" s="15">
        <f t="shared" si="6"/>
        <v>76</v>
      </c>
      <c r="K77" s="16">
        <f t="shared" si="10"/>
      </c>
      <c r="L77" s="17">
        <f t="shared" si="11"/>
      </c>
      <c r="M77" s="18">
        <f t="shared" si="12"/>
      </c>
    </row>
    <row r="78" spans="1:13" ht="15.75">
      <c r="A78" s="3">
        <f>IF(G78&gt;0,RANK(G78,G:G)+COUNTIF($G$2:G78,G78)-1,"")</f>
      </c>
      <c r="B78" s="71"/>
      <c r="C78" s="72"/>
      <c r="D78" s="73"/>
      <c r="E78" s="75"/>
      <c r="F78" s="77"/>
      <c r="G78" s="14">
        <f t="shared" si="13"/>
        <v>0</v>
      </c>
      <c r="H78" s="9">
        <f t="shared" si="14"/>
        <v>0</v>
      </c>
      <c r="J78" s="15">
        <f t="shared" si="6"/>
        <v>77</v>
      </c>
      <c r="K78" s="16">
        <f t="shared" si="10"/>
      </c>
      <c r="L78" s="17">
        <f t="shared" si="11"/>
      </c>
      <c r="M78" s="18">
        <f t="shared" si="12"/>
      </c>
    </row>
    <row r="79" spans="1:13" ht="15.75">
      <c r="A79" s="3">
        <f>IF(G79&gt;0,RANK(G79,G:G)+COUNTIF($G$2:G79,G79)-1,"")</f>
      </c>
      <c r="B79" s="71"/>
      <c r="C79" s="72"/>
      <c r="D79" s="73"/>
      <c r="E79" s="75"/>
      <c r="F79" s="77"/>
      <c r="G79" s="14">
        <f t="shared" si="13"/>
        <v>0</v>
      </c>
      <c r="H79" s="9">
        <f t="shared" si="14"/>
        <v>0</v>
      </c>
      <c r="J79" s="15">
        <f t="shared" si="6"/>
        <v>78</v>
      </c>
      <c r="K79" s="16">
        <f t="shared" si="10"/>
      </c>
      <c r="L79" s="17">
        <f t="shared" si="11"/>
      </c>
      <c r="M79" s="18">
        <f t="shared" si="12"/>
      </c>
    </row>
    <row r="80" spans="1:13" ht="15.75">
      <c r="A80" s="3">
        <f>IF(G80&gt;0,RANK(G80,G:G)+COUNTIF($G$2:G80,G80)-1,"")</f>
      </c>
      <c r="B80" s="71"/>
      <c r="C80" s="72"/>
      <c r="D80" s="73"/>
      <c r="E80" s="75"/>
      <c r="F80" s="77"/>
      <c r="G80" s="14">
        <f t="shared" si="13"/>
        <v>0</v>
      </c>
      <c r="H80" s="9">
        <f t="shared" si="14"/>
        <v>0</v>
      </c>
      <c r="J80" s="15">
        <f t="shared" si="6"/>
        <v>79</v>
      </c>
      <c r="K80" s="16">
        <f t="shared" si="10"/>
      </c>
      <c r="L80" s="17">
        <f t="shared" si="11"/>
      </c>
      <c r="M80" s="18">
        <f t="shared" si="12"/>
      </c>
    </row>
    <row r="81" spans="1:13" ht="15.75">
      <c r="A81" s="3">
        <f>IF(G81&gt;0,RANK(G81,G:G)+COUNTIF($G$2:G81,G81)-1,"")</f>
      </c>
      <c r="B81" s="71"/>
      <c r="C81" s="72"/>
      <c r="D81" s="73"/>
      <c r="E81" s="75"/>
      <c r="F81" s="77"/>
      <c r="G81" s="14">
        <f t="shared" si="13"/>
        <v>0</v>
      </c>
      <c r="H81" s="9">
        <f t="shared" si="14"/>
        <v>0</v>
      </c>
      <c r="J81" s="15">
        <f t="shared" si="6"/>
        <v>80</v>
      </c>
      <c r="K81" s="16">
        <f t="shared" si="10"/>
      </c>
      <c r="L81" s="17">
        <f t="shared" si="11"/>
      </c>
      <c r="M81" s="18">
        <f t="shared" si="12"/>
      </c>
    </row>
    <row r="82" spans="1:13" ht="15.75">
      <c r="A82" s="3">
        <f>IF(G82&gt;0,RANK(G82,G:G)+COUNTIF($G$2:G82,G82)-1,"")</f>
      </c>
      <c r="B82" s="71"/>
      <c r="C82" s="72"/>
      <c r="D82" s="73"/>
      <c r="E82" s="75"/>
      <c r="F82" s="77"/>
      <c r="G82" s="14">
        <f t="shared" si="13"/>
        <v>0</v>
      </c>
      <c r="H82" s="9">
        <f t="shared" si="14"/>
        <v>0</v>
      </c>
      <c r="J82" s="15">
        <f aca="true" t="shared" si="15" ref="J82:J100">J81+1</f>
        <v>81</v>
      </c>
      <c r="K82" s="16">
        <f t="shared" si="10"/>
      </c>
      <c r="L82" s="17">
        <f t="shared" si="11"/>
      </c>
      <c r="M82" s="18">
        <f t="shared" si="12"/>
      </c>
    </row>
    <row r="83" spans="1:13" ht="15.75">
      <c r="A83" s="3">
        <f>IF(G83&gt;0,RANK(G83,G:G)+COUNTIF($G$2:G83,G83)-1,"")</f>
      </c>
      <c r="B83" s="71"/>
      <c r="C83" s="72"/>
      <c r="D83" s="73"/>
      <c r="E83" s="75"/>
      <c r="F83" s="77"/>
      <c r="G83" s="14">
        <f t="shared" si="13"/>
        <v>0</v>
      </c>
      <c r="H83" s="9">
        <f t="shared" si="14"/>
        <v>0</v>
      </c>
      <c r="J83" s="15">
        <f t="shared" si="15"/>
        <v>82</v>
      </c>
      <c r="K83" s="16">
        <f t="shared" si="10"/>
      </c>
      <c r="L83" s="17">
        <f t="shared" si="11"/>
      </c>
      <c r="M83" s="18">
        <f t="shared" si="12"/>
      </c>
    </row>
    <row r="84" spans="1:13" ht="15.75">
      <c r="A84" s="3">
        <f>IF(G84&gt;0,RANK(G84,G:G)+COUNTIF($G$2:G84,G84)-1,"")</f>
      </c>
      <c r="B84" s="71"/>
      <c r="C84" s="72"/>
      <c r="D84" s="73"/>
      <c r="E84" s="75"/>
      <c r="F84" s="77"/>
      <c r="G84" s="14">
        <f t="shared" si="13"/>
        <v>0</v>
      </c>
      <c r="H84" s="9">
        <f t="shared" si="14"/>
        <v>0</v>
      </c>
      <c r="J84" s="15">
        <f t="shared" si="15"/>
        <v>83</v>
      </c>
      <c r="K84" s="16">
        <f t="shared" si="10"/>
      </c>
      <c r="L84" s="17">
        <f t="shared" si="11"/>
      </c>
      <c r="M84" s="18">
        <f t="shared" si="12"/>
      </c>
    </row>
    <row r="85" spans="1:13" ht="15.75">
      <c r="A85" s="3">
        <f>IF(G85&gt;0,RANK(G85,G:G)+COUNTIF($G$2:G85,G85)-1,"")</f>
      </c>
      <c r="B85" s="71"/>
      <c r="C85" s="72"/>
      <c r="D85" s="73"/>
      <c r="E85" s="75"/>
      <c r="F85" s="77"/>
      <c r="G85" s="14">
        <f t="shared" si="13"/>
        <v>0</v>
      </c>
      <c r="H85" s="9">
        <f t="shared" si="14"/>
        <v>0</v>
      </c>
      <c r="J85" s="15">
        <f t="shared" si="15"/>
        <v>84</v>
      </c>
      <c r="K85" s="16">
        <f t="shared" si="10"/>
      </c>
      <c r="L85" s="17">
        <f t="shared" si="11"/>
      </c>
      <c r="M85" s="18">
        <f t="shared" si="12"/>
      </c>
    </row>
    <row r="86" spans="1:13" ht="15.75">
      <c r="A86" s="3">
        <f>IF(G86&gt;0,RANK(G86,G:G)+COUNTIF($G$2:G86,G86)-1,"")</f>
      </c>
      <c r="B86" s="71"/>
      <c r="C86" s="72"/>
      <c r="D86" s="73"/>
      <c r="E86" s="75"/>
      <c r="F86" s="77"/>
      <c r="G86" s="14">
        <f t="shared" si="13"/>
        <v>0</v>
      </c>
      <c r="H86" s="9">
        <f t="shared" si="14"/>
        <v>0</v>
      </c>
      <c r="J86" s="15">
        <f t="shared" si="15"/>
        <v>85</v>
      </c>
      <c r="K86" s="16">
        <f t="shared" si="10"/>
      </c>
      <c r="L86" s="17">
        <f t="shared" si="11"/>
      </c>
      <c r="M86" s="18">
        <f t="shared" si="12"/>
      </c>
    </row>
    <row r="87" spans="1:13" ht="15.75">
      <c r="A87" s="3">
        <f>IF(G87&gt;0,RANK(G87,G:G)+COUNTIF($G$2:G87,G87)-1,"")</f>
      </c>
      <c r="B87" s="71"/>
      <c r="C87" s="72"/>
      <c r="D87" s="73"/>
      <c r="E87" s="75"/>
      <c r="F87" s="77"/>
      <c r="G87" s="14">
        <f t="shared" si="13"/>
        <v>0</v>
      </c>
      <c r="H87" s="9">
        <f t="shared" si="14"/>
        <v>0</v>
      </c>
      <c r="J87" s="15">
        <f t="shared" si="15"/>
        <v>86</v>
      </c>
      <c r="K87" s="16">
        <f t="shared" si="10"/>
      </c>
      <c r="L87" s="17">
        <f t="shared" si="11"/>
      </c>
      <c r="M87" s="18">
        <f t="shared" si="12"/>
      </c>
    </row>
    <row r="88" spans="1:13" ht="15.75">
      <c r="A88" s="3">
        <f>IF(G88&gt;0,RANK(G88,G:G)+COUNTIF($G$2:G88,G88)-1,"")</f>
      </c>
      <c r="B88" s="71"/>
      <c r="C88" s="72"/>
      <c r="D88" s="73"/>
      <c r="E88" s="75"/>
      <c r="F88" s="77"/>
      <c r="G88" s="14">
        <f t="shared" si="13"/>
        <v>0</v>
      </c>
      <c r="H88" s="9">
        <f t="shared" si="14"/>
        <v>0</v>
      </c>
      <c r="J88" s="15">
        <f t="shared" si="15"/>
        <v>87</v>
      </c>
      <c r="K88" s="16">
        <f t="shared" si="10"/>
      </c>
      <c r="L88" s="17">
        <f t="shared" si="11"/>
      </c>
      <c r="M88" s="18">
        <f t="shared" si="12"/>
      </c>
    </row>
    <row r="89" spans="1:13" ht="15.75">
      <c r="A89" s="3">
        <f>IF(G89&gt;0,RANK(G89,G:G)+COUNTIF($G$2:G89,G89)-1,"")</f>
      </c>
      <c r="B89" s="71"/>
      <c r="C89" s="72"/>
      <c r="D89" s="73"/>
      <c r="E89" s="75"/>
      <c r="F89" s="77"/>
      <c r="G89" s="14">
        <f t="shared" si="13"/>
        <v>0</v>
      </c>
      <c r="H89" s="9">
        <f t="shared" si="14"/>
        <v>0</v>
      </c>
      <c r="J89" s="15">
        <f t="shared" si="15"/>
        <v>88</v>
      </c>
      <c r="K89" s="16">
        <f t="shared" si="10"/>
      </c>
      <c r="L89" s="17">
        <f t="shared" si="11"/>
      </c>
      <c r="M89" s="18">
        <f t="shared" si="12"/>
      </c>
    </row>
    <row r="90" spans="1:13" ht="15.75">
      <c r="A90" s="3">
        <f>IF(G90&gt;0,RANK(G90,G:G)+COUNTIF($G$2:G90,G90)-1,"")</f>
      </c>
      <c r="B90" s="71"/>
      <c r="C90" s="72"/>
      <c r="D90" s="73"/>
      <c r="E90" s="75"/>
      <c r="F90" s="77"/>
      <c r="G90" s="14">
        <f t="shared" si="13"/>
        <v>0</v>
      </c>
      <c r="H90" s="9">
        <f t="shared" si="14"/>
        <v>0</v>
      </c>
      <c r="J90" s="15">
        <f t="shared" si="15"/>
        <v>89</v>
      </c>
      <c r="K90" s="16">
        <f t="shared" si="10"/>
      </c>
      <c r="L90" s="17">
        <f t="shared" si="11"/>
      </c>
      <c r="M90" s="18">
        <f t="shared" si="12"/>
      </c>
    </row>
    <row r="91" spans="1:13" ht="15.75">
      <c r="A91" s="3">
        <f>IF(G91&gt;0,RANK(G91,G:G)+COUNTIF($G$2:G91,G91)-1,"")</f>
      </c>
      <c r="B91" s="71"/>
      <c r="C91" s="72"/>
      <c r="D91" s="73"/>
      <c r="E91" s="75"/>
      <c r="F91" s="77"/>
      <c r="G91" s="14">
        <f t="shared" si="13"/>
        <v>0</v>
      </c>
      <c r="H91" s="9">
        <f t="shared" si="14"/>
        <v>0</v>
      </c>
      <c r="J91" s="15">
        <f t="shared" si="15"/>
        <v>90</v>
      </c>
      <c r="K91" s="16">
        <f t="shared" si="10"/>
      </c>
      <c r="L91" s="17">
        <f t="shared" si="11"/>
      </c>
      <c r="M91" s="18">
        <f t="shared" si="12"/>
      </c>
    </row>
    <row r="92" spans="1:13" ht="15.75">
      <c r="A92" s="3">
        <f>IF(G92&gt;0,RANK(G92,G:G)+COUNTIF($G$2:G92,G92)-1,"")</f>
      </c>
      <c r="B92" s="71"/>
      <c r="C92" s="72"/>
      <c r="D92" s="73"/>
      <c r="E92" s="75"/>
      <c r="F92" s="77"/>
      <c r="G92" s="14">
        <f t="shared" si="13"/>
        <v>0</v>
      </c>
      <c r="H92" s="9">
        <f t="shared" si="14"/>
        <v>0</v>
      </c>
      <c r="J92" s="15">
        <f t="shared" si="15"/>
        <v>91</v>
      </c>
      <c r="K92" s="16">
        <f t="shared" si="10"/>
      </c>
      <c r="L92" s="17">
        <f t="shared" si="11"/>
      </c>
      <c r="M92" s="18">
        <f t="shared" si="12"/>
      </c>
    </row>
    <row r="93" spans="1:13" ht="15.75">
      <c r="A93" s="3">
        <f>IF(G93&gt;0,RANK(G93,G:G)+COUNTIF($G$2:G93,G93)-1,"")</f>
      </c>
      <c r="B93" s="71"/>
      <c r="C93" s="72"/>
      <c r="D93" s="73"/>
      <c r="E93" s="75"/>
      <c r="F93" s="77"/>
      <c r="G93" s="14">
        <f t="shared" si="13"/>
        <v>0</v>
      </c>
      <c r="H93" s="9">
        <f t="shared" si="14"/>
        <v>0</v>
      </c>
      <c r="J93" s="15">
        <f t="shared" si="15"/>
        <v>92</v>
      </c>
      <c r="K93" s="16">
        <f t="shared" si="10"/>
      </c>
      <c r="L93" s="17">
        <f t="shared" si="11"/>
      </c>
      <c r="M93" s="18">
        <f t="shared" si="12"/>
      </c>
    </row>
    <row r="94" spans="1:13" ht="15.75">
      <c r="A94" s="3">
        <f>IF(G94&gt;0,RANK(G94,G:G)+COUNTIF($G$2:G94,G94)-1,"")</f>
      </c>
      <c r="B94" s="71"/>
      <c r="C94" s="72"/>
      <c r="D94" s="73"/>
      <c r="E94" s="75"/>
      <c r="F94" s="77"/>
      <c r="G94" s="14">
        <f t="shared" si="13"/>
        <v>0</v>
      </c>
      <c r="H94" s="9">
        <f t="shared" si="14"/>
        <v>0</v>
      </c>
      <c r="J94" s="15">
        <f t="shared" si="15"/>
        <v>93</v>
      </c>
      <c r="K94" s="16">
        <f t="shared" si="10"/>
      </c>
      <c r="L94" s="17">
        <f t="shared" si="11"/>
      </c>
      <c r="M94" s="18">
        <f t="shared" si="12"/>
      </c>
    </row>
    <row r="95" spans="1:13" ht="15.75">
      <c r="A95" s="3">
        <f>IF(G95&gt;0,RANK(G95,G:G)+COUNTIF($G$2:G95,G95)-1,"")</f>
      </c>
      <c r="B95" s="71"/>
      <c r="C95" s="72"/>
      <c r="D95" s="73"/>
      <c r="E95" s="75"/>
      <c r="F95" s="77"/>
      <c r="G95" s="14">
        <f t="shared" si="13"/>
        <v>0</v>
      </c>
      <c r="H95" s="9">
        <f t="shared" si="14"/>
        <v>0</v>
      </c>
      <c r="J95" s="15">
        <f t="shared" si="15"/>
        <v>94</v>
      </c>
      <c r="K95" s="16">
        <f t="shared" si="10"/>
      </c>
      <c r="L95" s="17">
        <f t="shared" si="11"/>
      </c>
      <c r="M95" s="18">
        <f t="shared" si="12"/>
      </c>
    </row>
    <row r="96" spans="1:13" ht="15.75">
      <c r="A96" s="3">
        <f>IF(G96&gt;0,RANK(G96,G:G)+COUNTIF($G$2:G96,G96)-1,"")</f>
      </c>
      <c r="B96" s="71"/>
      <c r="C96" s="72"/>
      <c r="D96" s="73"/>
      <c r="E96" s="75"/>
      <c r="F96" s="77"/>
      <c r="G96" s="14">
        <f t="shared" si="13"/>
        <v>0</v>
      </c>
      <c r="H96" s="9">
        <f t="shared" si="14"/>
        <v>0</v>
      </c>
      <c r="J96" s="15">
        <f t="shared" si="15"/>
        <v>95</v>
      </c>
      <c r="K96" s="16">
        <f t="shared" si="10"/>
      </c>
      <c r="L96" s="17">
        <f t="shared" si="11"/>
      </c>
      <c r="M96" s="18">
        <f t="shared" si="12"/>
      </c>
    </row>
    <row r="97" spans="1:13" ht="15.75">
      <c r="A97" s="3">
        <f>IF(G97&gt;0,RANK(G97,G:G)+COUNTIF($G$2:G97,G97)-1,"")</f>
      </c>
      <c r="B97" s="71"/>
      <c r="C97" s="72"/>
      <c r="D97" s="73"/>
      <c r="E97" s="75"/>
      <c r="F97" s="77"/>
      <c r="G97" s="14">
        <f t="shared" si="13"/>
        <v>0</v>
      </c>
      <c r="H97" s="9">
        <f t="shared" si="14"/>
        <v>0</v>
      </c>
      <c r="J97" s="15">
        <f t="shared" si="15"/>
        <v>96</v>
      </c>
      <c r="K97" s="16">
        <f t="shared" si="10"/>
      </c>
      <c r="L97" s="17">
        <f t="shared" si="11"/>
      </c>
      <c r="M97" s="18">
        <f t="shared" si="12"/>
      </c>
    </row>
    <row r="98" spans="1:13" ht="15.75">
      <c r="A98" s="3">
        <f>IF(G98&gt;0,RANK(G98,G:G)+COUNTIF($G$2:G98,G98)-1,"")</f>
      </c>
      <c r="B98" s="71"/>
      <c r="C98" s="72"/>
      <c r="D98" s="73"/>
      <c r="E98" s="75"/>
      <c r="F98" s="77"/>
      <c r="G98" s="14">
        <f t="shared" si="13"/>
        <v>0</v>
      </c>
      <c r="H98" s="9">
        <f t="shared" si="14"/>
        <v>0</v>
      </c>
      <c r="J98" s="15">
        <f t="shared" si="15"/>
        <v>97</v>
      </c>
      <c r="K98" s="16">
        <f>IF(ISERROR(INDEX(C:C,MATCH(J98,A:A,0))),"",INDEX(C:C,MATCH(J98,A:A,0)))</f>
      </c>
      <c r="L98" s="17">
        <f t="shared" si="11"/>
      </c>
      <c r="M98" s="18">
        <f t="shared" si="12"/>
      </c>
    </row>
    <row r="99" spans="1:13" ht="15.75">
      <c r="A99" s="3">
        <f>IF(G99&gt;0,RANK(G99,G:G)+COUNTIF($G$2:G99,G99)-1,"")</f>
      </c>
      <c r="B99" s="71"/>
      <c r="C99" s="72"/>
      <c r="D99" s="73"/>
      <c r="E99" s="75"/>
      <c r="F99" s="77"/>
      <c r="G99" s="14">
        <f t="shared" si="13"/>
        <v>0</v>
      </c>
      <c r="H99" s="9">
        <f t="shared" si="14"/>
        <v>0</v>
      </c>
      <c r="J99" s="15">
        <f t="shared" si="15"/>
        <v>98</v>
      </c>
      <c r="K99" s="16">
        <f>IF(ISERROR(INDEX(C:C,MATCH(J99,A:A,0))),"",INDEX(C:C,MATCH(J99,A:A,0)))</f>
      </c>
      <c r="L99" s="17">
        <f t="shared" si="11"/>
      </c>
      <c r="M99" s="18">
        <f t="shared" si="12"/>
      </c>
    </row>
    <row r="100" spans="1:13" ht="16.5" thickBot="1">
      <c r="A100" s="4">
        <f>IF(G100&gt;0,RANK(G100,G:G)+COUNTIF($G$2:G100,G100)-1,"")</f>
      </c>
      <c r="B100" s="71"/>
      <c r="C100" s="72"/>
      <c r="D100" s="73"/>
      <c r="E100" s="75"/>
      <c r="F100" s="77"/>
      <c r="G100" s="14">
        <f t="shared" si="13"/>
        <v>0</v>
      </c>
      <c r="H100" s="9">
        <f t="shared" si="14"/>
        <v>0</v>
      </c>
      <c r="J100" s="15">
        <f t="shared" si="15"/>
        <v>99</v>
      </c>
      <c r="K100" s="16">
        <f>IF(ISERROR(INDEX(C:C,MATCH(J100,A:A,0))),"",INDEX(C:C,MATCH(J100,A:A,0)))</f>
      </c>
      <c r="L100" s="17">
        <f t="shared" si="11"/>
      </c>
      <c r="M100" s="18">
        <f t="shared" si="12"/>
      </c>
    </row>
  </sheetData>
  <sheetProtection password="CC62" sheet="1" objects="1" scenarios="1"/>
  <protectedRanges>
    <protectedRange sqref="B1:F65536" name="Range1"/>
  </protectedRanges>
  <conditionalFormatting sqref="B80:C100 C44:C46 B44:B49">
    <cfRule type="expression" priority="1" dxfId="0" stopIfTrue="1">
      <formula>$C44=$K$2</formula>
    </cfRule>
    <cfRule type="expression" priority="2" dxfId="1" stopIfTrue="1">
      <formula>$C44=$K$3</formula>
    </cfRule>
    <cfRule type="expression" priority="3" dxfId="2" stopIfTrue="1">
      <formula>$C44=$K$4</formula>
    </cfRule>
  </conditionalFormatting>
  <conditionalFormatting sqref="B2:C25 B56:C79">
    <cfRule type="expression" priority="4" dxfId="0" stopIfTrue="1">
      <formula>$C2=#REF!</formula>
    </cfRule>
    <cfRule type="expression" priority="5" dxfId="1" stopIfTrue="1">
      <formula>$C2=#REF!</formula>
    </cfRule>
    <cfRule type="expression" priority="6" dxfId="2" stopIfTrue="1">
      <formula>$C2=#REF!</formula>
    </cfRule>
  </conditionalFormatting>
  <conditionalFormatting sqref="C36:C40 B38:B43">
    <cfRule type="expression" priority="7" dxfId="0" stopIfTrue="1">
      <formula>$C38=#REF!</formula>
    </cfRule>
    <cfRule type="expression" priority="8" dxfId="1" stopIfTrue="1">
      <formula>$C38=#REF!</formula>
    </cfRule>
    <cfRule type="expression" priority="9" dxfId="2" stopIfTrue="1">
      <formula>$C38=#REF!</formula>
    </cfRule>
  </conditionalFormatting>
  <conditionalFormatting sqref="C41:C43">
    <cfRule type="expression" priority="10" dxfId="0" stopIfTrue="1">
      <formula>$C38=#REF!</formula>
    </cfRule>
    <cfRule type="expression" priority="11" dxfId="1" stopIfTrue="1">
      <formula>$C38=#REF!</formula>
    </cfRule>
    <cfRule type="expression" priority="12" dxfId="2" stopIfTrue="1">
      <formula>$C38=#REF!</formula>
    </cfRule>
  </conditionalFormatting>
  <conditionalFormatting sqref="B26:C31">
    <cfRule type="expression" priority="13" dxfId="0" stopIfTrue="1">
      <formula>#REF!=#REF!</formula>
    </cfRule>
    <cfRule type="expression" priority="14" dxfId="1" stopIfTrue="1">
      <formula>#REF!=#REF!</formula>
    </cfRule>
    <cfRule type="expression" priority="15" dxfId="2" stopIfTrue="1">
      <formula>#REF!=#REF!</formula>
    </cfRule>
  </conditionalFormatting>
  <conditionalFormatting sqref="C32:C35 C47:C55 B32:B37 B50:B55">
    <cfRule type="expression" priority="16" dxfId="0" stopIfTrue="1">
      <formula>#REF!=#REF!</formula>
    </cfRule>
    <cfRule type="expression" priority="17" dxfId="1" stopIfTrue="1">
      <formula>#REF!=#REF!</formula>
    </cfRule>
    <cfRule type="expression" priority="18" dxfId="2" stopIfTrue="1">
      <formula>#REF!=#REF!</formula>
    </cfRule>
  </conditionalFormatting>
  <printOptions/>
  <pageMargins left="0.1968503937007874" right="0.1968503937007874" top="0.984251968503937" bottom="0.1968503937007874" header="0.1968503937007874" footer="0.1968503937007874"/>
  <pageSetup fitToHeight="3" fitToWidth="1" horizontalDpi="600" verticalDpi="600" orientation="portrait" paperSize="9" scale="63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showGridLines="0" showZeros="0" zoomScale="80" zoomScaleNormal="80" workbookViewId="0" topLeftCell="A34">
      <selection activeCell="J2" sqref="J2:L5"/>
    </sheetView>
  </sheetViews>
  <sheetFormatPr defaultColWidth="9.00390625" defaultRowHeight="14.25"/>
  <cols>
    <col min="1" max="1" width="8.125" style="5" bestFit="1" customWidth="1"/>
    <col min="2" max="2" width="23.75390625" style="5" bestFit="1" customWidth="1"/>
    <col min="3" max="3" width="28.75390625" style="21" bestFit="1" customWidth="1"/>
    <col min="4" max="6" width="8.25390625" style="5" customWidth="1"/>
    <col min="7" max="7" width="8.50390625" style="22" customWidth="1"/>
    <col min="8" max="8" width="8.50390625" style="23" customWidth="1"/>
    <col min="9" max="9" width="2.625" style="0" customWidth="1"/>
    <col min="10" max="10" width="4.50390625" style="0" customWidth="1"/>
    <col min="11" max="11" width="18.75390625" style="0" customWidth="1"/>
    <col min="13" max="13" width="9.00390625" style="8" customWidth="1"/>
    <col min="14" max="14" width="9.00390625" style="24" customWidth="1"/>
    <col min="15" max="15" width="3.25390625" style="0" bestFit="1" customWidth="1"/>
    <col min="16" max="16" width="22.50390625" style="0" bestFit="1" customWidth="1"/>
    <col min="17" max="17" width="5.50390625" style="0" bestFit="1" customWidth="1"/>
  </cols>
  <sheetData>
    <row r="1" spans="1:13" ht="15.75" thickBot="1">
      <c r="A1" s="1" t="s">
        <v>5</v>
      </c>
      <c r="B1" s="1" t="s">
        <v>13</v>
      </c>
      <c r="C1" s="1" t="s">
        <v>6</v>
      </c>
      <c r="D1" s="1" t="s">
        <v>7</v>
      </c>
      <c r="E1" s="1" t="s">
        <v>8</v>
      </c>
      <c r="F1" s="1" t="s">
        <v>9</v>
      </c>
      <c r="G1" s="6" t="s">
        <v>10</v>
      </c>
      <c r="H1" s="7" t="s">
        <v>11</v>
      </c>
      <c r="J1" t="s">
        <v>12</v>
      </c>
      <c r="K1" t="s">
        <v>31</v>
      </c>
      <c r="L1" t="s">
        <v>11</v>
      </c>
      <c r="M1" s="8" t="s">
        <v>10</v>
      </c>
    </row>
    <row r="2" spans="1:17" ht="15.75">
      <c r="A2" s="2">
        <f>IF(G2&gt;0,RANK(G2,G:G)+COUNTIF($G$2:G2,G2)-1,"")</f>
        <v>2</v>
      </c>
      <c r="B2" s="71" t="s">
        <v>14</v>
      </c>
      <c r="C2" s="72" t="s">
        <v>51</v>
      </c>
      <c r="D2" s="11">
        <v>189</v>
      </c>
      <c r="E2" s="12">
        <v>238</v>
      </c>
      <c r="F2" s="13">
        <v>225</v>
      </c>
      <c r="G2" s="14">
        <f>IF(SUM(D2:F2)&gt;0,AVERAGE(D2:F2),0)</f>
        <v>217.33333333333334</v>
      </c>
      <c r="H2" s="9">
        <f>SUM(D2:F2)</f>
        <v>652</v>
      </c>
      <c r="J2" s="15">
        <v>1</v>
      </c>
      <c r="K2" s="66" t="str">
        <f>IF(ISERROR(INDEX(P:P,MATCH(J2,O:O,0))),"",INDEX(P:P,MATCH(J2,O:O,0)))</f>
        <v>KAZAN1</v>
      </c>
      <c r="L2" s="17">
        <f>IF(ISERROR(INDEX(Q:Q,MATCH(J2,O:O,0))),0,(INDEX(Q:Q,MATCH(J2,O:O,0))))</f>
        <v>1294</v>
      </c>
      <c r="M2" s="18">
        <f>IF(L2&gt;0,L2/6,0)</f>
        <v>215.66666666666666</v>
      </c>
      <c r="N2" s="25"/>
      <c r="O2">
        <f>IF(Q2&gt;0,RANK(Q2,Q:Q)+COUNTIF($Q$2:Q2,Q2)-1,"")</f>
        <v>4</v>
      </c>
      <c r="P2" t="str">
        <f>B2</f>
        <v>ANKARASPOR1</v>
      </c>
      <c r="Q2">
        <f>SUMIF(B:B,P2,H:H)</f>
        <v>1181</v>
      </c>
    </row>
    <row r="3" spans="1:17" ht="15.75">
      <c r="A3" s="3">
        <f>IF(G3&gt;0,RANK(G3,G:G)+COUNTIF($G$2:G3,G3)-1,"")</f>
        <v>29</v>
      </c>
      <c r="B3" s="71" t="s">
        <v>14</v>
      </c>
      <c r="C3" s="72" t="s">
        <v>52</v>
      </c>
      <c r="D3" s="11">
        <v>179</v>
      </c>
      <c r="E3" s="12">
        <v>157</v>
      </c>
      <c r="F3" s="13">
        <v>193</v>
      </c>
      <c r="G3" s="14">
        <f aca="true" t="shared" si="0" ref="G3:G66">IF(SUM(D3:F3)&gt;0,AVERAGE(D3:F3),0)</f>
        <v>176.33333333333334</v>
      </c>
      <c r="H3" s="9">
        <f aca="true" t="shared" si="1" ref="H3:H66">SUM(D3:F3)</f>
        <v>529</v>
      </c>
      <c r="J3" s="15">
        <f>J2+1</f>
        <v>2</v>
      </c>
      <c r="K3" s="67" t="str">
        <f aca="true" t="shared" si="2" ref="K3:K66">IF(ISERROR(INDEX(P$1:P$65536,MATCH(J3,O$1:O$65536,0))),"",INDEX(P$1:P$65536,MATCH(J3,O$1:O$65536,0)))</f>
        <v>GENÇLERBİRLİĞİ2</v>
      </c>
      <c r="L3" s="17">
        <f aca="true" t="shared" si="3" ref="L3:L66">IF(ISERROR(INDEX(Q$1:Q$65536,MATCH(J3,O$1:O$65536,0))),0,(INDEX(Q$1:Q$65536,MATCH(J3,O$1:O$65536,0))))</f>
        <v>1272</v>
      </c>
      <c r="M3" s="18">
        <f aca="true" t="shared" si="4" ref="M3:M66">IF(L3&gt;0,L3/6,0)</f>
        <v>212</v>
      </c>
      <c r="N3" s="25"/>
      <c r="O3">
        <f>IF(Q3&gt;0,RANK(Q3,Q:Q)+COUNTIF($Q$2:Q3,Q3)-1,"")</f>
      </c>
      <c r="P3">
        <f>IF(COUNTIF(P$2:P2,B3)&gt;0,"",B3)</f>
      </c>
      <c r="Q3">
        <f aca="true" t="shared" si="5" ref="Q3:Q66">SUMIF(B$1:B$65536,P3,H$1:H$65536)</f>
        <v>0</v>
      </c>
    </row>
    <row r="4" spans="1:17" ht="15.75">
      <c r="A4" s="3">
        <f>IF(G4&gt;0,RANK(G4,G:G)+COUNTIF($G$2:G4,G4)-1,"")</f>
        <v>8</v>
      </c>
      <c r="B4" s="71" t="s">
        <v>18</v>
      </c>
      <c r="C4" s="72" t="s">
        <v>54</v>
      </c>
      <c r="D4" s="11">
        <v>216</v>
      </c>
      <c r="E4" s="12">
        <v>217</v>
      </c>
      <c r="F4" s="13">
        <v>174</v>
      </c>
      <c r="G4" s="14">
        <f t="shared" si="0"/>
        <v>202.33333333333334</v>
      </c>
      <c r="H4" s="9">
        <f t="shared" si="1"/>
        <v>607</v>
      </c>
      <c r="J4" s="15">
        <f aca="true" t="shared" si="6" ref="J4:J67">J3+1</f>
        <v>3</v>
      </c>
      <c r="K4" s="68" t="str">
        <f>IF(ISERROR(INDEX(P:P,MATCH(J4,O:O,0))),"",INDEX(P:P,MATCH(J4,O:O,0)))</f>
        <v>ANKARASPOR3</v>
      </c>
      <c r="L4" s="17">
        <f t="shared" si="3"/>
        <v>1189</v>
      </c>
      <c r="M4" s="18">
        <f t="shared" si="4"/>
        <v>198.16666666666666</v>
      </c>
      <c r="N4" s="25"/>
      <c r="O4">
        <f>IF(Q4&gt;0,RANK(Q4,Q:Q)+COUNTIF($Q$2:Q4,Q4)-1,"")</f>
        <v>9</v>
      </c>
      <c r="P4" t="str">
        <f>IF(COUNTIF(P$2:P3,B4)&gt;0,"",B4)</f>
        <v>ANKARASPOR2</v>
      </c>
      <c r="Q4">
        <f t="shared" si="5"/>
        <v>1123</v>
      </c>
    </row>
    <row r="5" spans="1:17" ht="15.75">
      <c r="A5" s="3">
        <f>IF(G5&gt;0,RANK(G5,G:G)+COUNTIF($G$2:G5,G5)-1,"")</f>
        <v>34</v>
      </c>
      <c r="B5" s="71" t="s">
        <v>18</v>
      </c>
      <c r="C5" s="72" t="s">
        <v>56</v>
      </c>
      <c r="D5" s="11">
        <v>177</v>
      </c>
      <c r="E5" s="12">
        <v>157</v>
      </c>
      <c r="F5" s="13">
        <v>182</v>
      </c>
      <c r="G5" s="14">
        <f t="shared" si="0"/>
        <v>172</v>
      </c>
      <c r="H5" s="9">
        <f t="shared" si="1"/>
        <v>516</v>
      </c>
      <c r="J5" s="15">
        <f t="shared" si="6"/>
        <v>4</v>
      </c>
      <c r="K5" s="16" t="str">
        <f t="shared" si="2"/>
        <v>ANKARASPOR1</v>
      </c>
      <c r="L5" s="17">
        <f t="shared" si="3"/>
        <v>1181</v>
      </c>
      <c r="M5" s="18">
        <f t="shared" si="4"/>
        <v>196.83333333333334</v>
      </c>
      <c r="N5" s="25"/>
      <c r="O5">
        <f>IF(Q5&gt;0,RANK(Q5,Q:Q)+COUNTIF($Q$2:Q5,Q5)-1,"")</f>
      </c>
      <c r="P5">
        <f>IF(COUNTIF(P$2:P4,B5)&gt;0,"",B5)</f>
      </c>
      <c r="Q5">
        <f t="shared" si="5"/>
        <v>0</v>
      </c>
    </row>
    <row r="6" spans="1:17" ht="15.75">
      <c r="A6" s="3">
        <f>IF(G6&gt;0,RANK(G6,G:G)+COUNTIF($G$2:G6,G6)-1,"")</f>
        <v>21</v>
      </c>
      <c r="B6" s="71" t="s">
        <v>20</v>
      </c>
      <c r="C6" s="72" t="s">
        <v>110</v>
      </c>
      <c r="D6" s="11">
        <v>173</v>
      </c>
      <c r="E6" s="12">
        <v>195</v>
      </c>
      <c r="F6" s="13">
        <v>190</v>
      </c>
      <c r="G6" s="14">
        <f t="shared" si="0"/>
        <v>186</v>
      </c>
      <c r="H6" s="9">
        <f t="shared" si="1"/>
        <v>558</v>
      </c>
      <c r="J6" s="15">
        <f t="shared" si="6"/>
        <v>5</v>
      </c>
      <c r="K6" s="16" t="str">
        <f t="shared" si="2"/>
        <v>GENÇLERBİRLİĞİ1</v>
      </c>
      <c r="L6" s="17">
        <f t="shared" si="3"/>
        <v>1171</v>
      </c>
      <c r="M6" s="18">
        <f t="shared" si="4"/>
        <v>195.16666666666666</v>
      </c>
      <c r="N6" s="25"/>
      <c r="O6">
        <f>IF(Q6&gt;0,RANK(Q6,Q:Q)+COUNTIF($Q$2:Q6,Q6)-1,"")</f>
        <v>3</v>
      </c>
      <c r="P6" t="str">
        <f>IF(COUNTIF(P$2:P5,B6)&gt;0,"",B6)</f>
        <v>ANKARASPOR3</v>
      </c>
      <c r="Q6">
        <f t="shared" si="5"/>
        <v>1189</v>
      </c>
    </row>
    <row r="7" spans="1:17" ht="15.75">
      <c r="A7" s="3">
        <f>IF(G7&gt;0,RANK(G7,G:G)+COUNTIF($G$2:G7,G7)-1,"")</f>
        <v>5</v>
      </c>
      <c r="B7" s="71" t="s">
        <v>20</v>
      </c>
      <c r="C7" s="72" t="s">
        <v>53</v>
      </c>
      <c r="D7" s="11">
        <v>204</v>
      </c>
      <c r="E7" s="12">
        <v>204</v>
      </c>
      <c r="F7" s="13">
        <v>223</v>
      </c>
      <c r="G7" s="14">
        <f t="shared" si="0"/>
        <v>210.33333333333334</v>
      </c>
      <c r="H7" s="9">
        <f t="shared" si="1"/>
        <v>631</v>
      </c>
      <c r="J7" s="15">
        <f t="shared" si="6"/>
        <v>6</v>
      </c>
      <c r="K7" s="16" t="str">
        <f t="shared" si="2"/>
        <v>ES ES2</v>
      </c>
      <c r="L7" s="17">
        <f t="shared" si="3"/>
        <v>1135</v>
      </c>
      <c r="M7" s="18">
        <f t="shared" si="4"/>
        <v>189.16666666666666</v>
      </c>
      <c r="N7" s="25"/>
      <c r="O7">
        <f>IF(Q7&gt;0,RANK(Q7,Q:Q)+COUNTIF($Q$2:Q7,Q7)-1,"")</f>
      </c>
      <c r="P7">
        <f>IF(COUNTIF(P$2:P6,B7)&gt;0,"",B7)</f>
      </c>
      <c r="Q7">
        <f t="shared" si="5"/>
        <v>0</v>
      </c>
    </row>
    <row r="8" spans="1:17" ht="15.75">
      <c r="A8" s="3">
        <f>IF(G8&gt;0,RANK(G8,G:G)+COUNTIF($G$2:G8,G8)-1,"")</f>
        <v>16</v>
      </c>
      <c r="B8" s="71" t="s">
        <v>15</v>
      </c>
      <c r="C8" s="72" t="s">
        <v>55</v>
      </c>
      <c r="D8" s="11">
        <v>195</v>
      </c>
      <c r="E8" s="12">
        <v>211</v>
      </c>
      <c r="F8" s="13">
        <v>177</v>
      </c>
      <c r="G8" s="14">
        <f t="shared" si="0"/>
        <v>194.33333333333334</v>
      </c>
      <c r="H8" s="9">
        <f t="shared" si="1"/>
        <v>583</v>
      </c>
      <c r="J8" s="15">
        <f t="shared" si="6"/>
        <v>7</v>
      </c>
      <c r="K8" s="16" t="str">
        <f t="shared" si="2"/>
        <v>KEPEZ2</v>
      </c>
      <c r="L8" s="17">
        <f t="shared" si="3"/>
        <v>1127</v>
      </c>
      <c r="M8" s="18">
        <f t="shared" si="4"/>
        <v>187.83333333333334</v>
      </c>
      <c r="N8" s="25"/>
      <c r="O8">
        <f>IF(Q8&gt;0,RANK(Q8,Q:Q)+COUNTIF($Q$2:Q8,Q8)-1,"")</f>
        <v>5</v>
      </c>
      <c r="P8" t="str">
        <f>IF(COUNTIF(P$2:P7,B8)&gt;0,"",B8)</f>
        <v>GENÇLERBİRLİĞİ1</v>
      </c>
      <c r="Q8">
        <f t="shared" si="5"/>
        <v>1171</v>
      </c>
    </row>
    <row r="9" spans="1:17" ht="15.75">
      <c r="A9" s="3">
        <f>IF(G9&gt;0,RANK(G9,G:G)+COUNTIF($G$2:G9,G9)-1,"")</f>
        <v>15</v>
      </c>
      <c r="B9" s="71" t="s">
        <v>15</v>
      </c>
      <c r="C9" s="72" t="s">
        <v>57</v>
      </c>
      <c r="D9" s="11">
        <v>183</v>
      </c>
      <c r="E9" s="12">
        <v>181</v>
      </c>
      <c r="F9" s="13">
        <v>224</v>
      </c>
      <c r="G9" s="14">
        <f t="shared" si="0"/>
        <v>196</v>
      </c>
      <c r="H9" s="9">
        <f t="shared" si="1"/>
        <v>588</v>
      </c>
      <c r="J9" s="15">
        <f t="shared" si="6"/>
        <v>8</v>
      </c>
      <c r="K9" s="16" t="str">
        <f t="shared" si="2"/>
        <v>KAZAN2</v>
      </c>
      <c r="L9" s="17">
        <f t="shared" si="3"/>
        <v>1125</v>
      </c>
      <c r="M9" s="18">
        <f t="shared" si="4"/>
        <v>187.5</v>
      </c>
      <c r="N9" s="25"/>
      <c r="O9">
        <f>IF(Q9&gt;0,RANK(Q9,Q:Q)+COUNTIF($Q$2:Q9,Q9)-1,"")</f>
      </c>
      <c r="P9">
        <f>IF(COUNTIF(P$2:P8,B9)&gt;0,"",B9)</f>
      </c>
      <c r="Q9">
        <f t="shared" si="5"/>
        <v>0</v>
      </c>
    </row>
    <row r="10" spans="1:17" ht="15.75">
      <c r="A10" s="3">
        <f>IF(G10&gt;0,RANK(G10,G:G)+COUNTIF($G$2:G10,G10)-1,"")</f>
        <v>4</v>
      </c>
      <c r="B10" s="71" t="s">
        <v>16</v>
      </c>
      <c r="C10" s="72" t="s">
        <v>60</v>
      </c>
      <c r="D10" s="11">
        <v>189</v>
      </c>
      <c r="E10" s="12">
        <v>244</v>
      </c>
      <c r="F10" s="13">
        <v>202</v>
      </c>
      <c r="G10" s="14">
        <f t="shared" si="0"/>
        <v>211.66666666666666</v>
      </c>
      <c r="H10" s="9">
        <f t="shared" si="1"/>
        <v>635</v>
      </c>
      <c r="J10" s="15">
        <f t="shared" si="6"/>
        <v>9</v>
      </c>
      <c r="K10" s="16" t="str">
        <f t="shared" si="2"/>
        <v>ANKARASPOR2</v>
      </c>
      <c r="L10" s="17">
        <f t="shared" si="3"/>
        <v>1123</v>
      </c>
      <c r="M10" s="18">
        <f t="shared" si="4"/>
        <v>187.16666666666666</v>
      </c>
      <c r="N10" s="25"/>
      <c r="O10">
        <f>IF(Q10&gt;0,RANK(Q10,Q:Q)+COUNTIF($Q$2:Q10,Q10)-1,"")</f>
        <v>2</v>
      </c>
      <c r="P10" t="str">
        <f>IF(COUNTIF(P$2:P9,B10)&gt;0,"",B10)</f>
        <v>GENÇLERBİRLİĞİ2</v>
      </c>
      <c r="Q10">
        <f t="shared" si="5"/>
        <v>1272</v>
      </c>
    </row>
    <row r="11" spans="1:17" ht="15.75">
      <c r="A11" s="3">
        <f>IF(G11&gt;0,RANK(G11,G:G)+COUNTIF($G$2:G11,G11)-1,"")</f>
        <v>3</v>
      </c>
      <c r="B11" s="71" t="s">
        <v>16</v>
      </c>
      <c r="C11" s="72" t="s">
        <v>59</v>
      </c>
      <c r="D11" s="11">
        <v>254</v>
      </c>
      <c r="E11" s="12">
        <v>179</v>
      </c>
      <c r="F11" s="13">
        <v>204</v>
      </c>
      <c r="G11" s="14">
        <f t="shared" si="0"/>
        <v>212.33333333333334</v>
      </c>
      <c r="H11" s="9">
        <f t="shared" si="1"/>
        <v>637</v>
      </c>
      <c r="J11" s="15">
        <f t="shared" si="6"/>
        <v>10</v>
      </c>
      <c r="K11" s="16" t="str">
        <f t="shared" si="2"/>
        <v>ANT. POLİS GÜCÜ3</v>
      </c>
      <c r="L11" s="17">
        <f t="shared" si="3"/>
        <v>1121</v>
      </c>
      <c r="M11" s="18">
        <f t="shared" si="4"/>
        <v>186.83333333333334</v>
      </c>
      <c r="N11" s="25"/>
      <c r="O11">
        <f>IF(Q11&gt;0,RANK(Q11,Q:Q)+COUNTIF($Q$2:Q11,Q11)-1,"")</f>
      </c>
      <c r="P11">
        <f>IF(COUNTIF(P$2:P10,B11)&gt;0,"",B11)</f>
      </c>
      <c r="Q11">
        <f t="shared" si="5"/>
        <v>0</v>
      </c>
    </row>
    <row r="12" spans="1:17" ht="15.75">
      <c r="A12" s="3">
        <f>IF(G12&gt;0,RANK(G12,G:G)+COUNTIF($G$2:G12,G12)-1,"")</f>
        <v>11</v>
      </c>
      <c r="B12" s="71" t="s">
        <v>19</v>
      </c>
      <c r="C12" s="72" t="s">
        <v>58</v>
      </c>
      <c r="D12" s="11">
        <v>188</v>
      </c>
      <c r="E12" s="12">
        <v>211</v>
      </c>
      <c r="F12" s="13">
        <v>203</v>
      </c>
      <c r="G12" s="14">
        <f t="shared" si="0"/>
        <v>200.66666666666666</v>
      </c>
      <c r="H12" s="9">
        <f t="shared" si="1"/>
        <v>602</v>
      </c>
      <c r="J12" s="15">
        <f t="shared" si="6"/>
        <v>11</v>
      </c>
      <c r="K12" s="16" t="str">
        <f t="shared" si="2"/>
        <v>KEPEZ1</v>
      </c>
      <c r="L12" s="17">
        <f t="shared" si="3"/>
        <v>1111</v>
      </c>
      <c r="M12" s="18">
        <f t="shared" si="4"/>
        <v>185.16666666666666</v>
      </c>
      <c r="N12" s="25"/>
      <c r="O12">
        <f>IF(Q12&gt;0,RANK(Q12,Q:Q)+COUNTIF($Q$2:Q12,Q12)-1,"")</f>
        <v>17</v>
      </c>
      <c r="P12" t="str">
        <f>IF(COUNTIF(P$2:P11,B12)&gt;0,"",B12)</f>
        <v>GENÇLERBİRLİĞİ3</v>
      </c>
      <c r="Q12">
        <f t="shared" si="5"/>
        <v>1082</v>
      </c>
    </row>
    <row r="13" spans="1:17" ht="15.75">
      <c r="A13" s="3">
        <f>IF(G13&gt;0,RANK(G13,G:G)+COUNTIF($G$2:G13,G13)-1,"")</f>
        <v>45</v>
      </c>
      <c r="B13" s="71" t="s">
        <v>19</v>
      </c>
      <c r="C13" s="72" t="s">
        <v>61</v>
      </c>
      <c r="D13" s="11">
        <v>199</v>
      </c>
      <c r="E13" s="12">
        <v>143</v>
      </c>
      <c r="F13" s="13">
        <v>138</v>
      </c>
      <c r="G13" s="14">
        <f t="shared" si="0"/>
        <v>160</v>
      </c>
      <c r="H13" s="9">
        <f t="shared" si="1"/>
        <v>480</v>
      </c>
      <c r="J13" s="15">
        <f t="shared" si="6"/>
        <v>12</v>
      </c>
      <c r="K13" s="16" t="str">
        <f t="shared" si="2"/>
        <v>NİLÜFER BEL1</v>
      </c>
      <c r="L13" s="17">
        <f t="shared" si="3"/>
        <v>1109</v>
      </c>
      <c r="M13" s="18">
        <f t="shared" si="4"/>
        <v>184.83333333333334</v>
      </c>
      <c r="N13" s="25"/>
      <c r="O13">
        <f>IF(Q13&gt;0,RANK(Q13,Q:Q)+COUNTIF($Q$2:Q13,Q13)-1,"")</f>
      </c>
      <c r="P13">
        <f>IF(COUNTIF(P$2:P12,B13)&gt;0,"",B13)</f>
      </c>
      <c r="Q13">
        <f t="shared" si="5"/>
        <v>0</v>
      </c>
    </row>
    <row r="14" spans="1:17" ht="15.75">
      <c r="A14" s="3">
        <f>IF(G14&gt;0,RANK(G14,G:G)+COUNTIF($G$2:G14,G14)-1,"")</f>
        <v>26</v>
      </c>
      <c r="B14" s="71" t="s">
        <v>21</v>
      </c>
      <c r="C14" s="72" t="s">
        <v>65</v>
      </c>
      <c r="D14" s="11">
        <v>193</v>
      </c>
      <c r="E14" s="12">
        <v>152</v>
      </c>
      <c r="F14" s="13">
        <v>202</v>
      </c>
      <c r="G14" s="14">
        <f t="shared" si="0"/>
        <v>182.33333333333334</v>
      </c>
      <c r="H14" s="9">
        <f t="shared" si="1"/>
        <v>547</v>
      </c>
      <c r="J14" s="15">
        <f t="shared" si="6"/>
        <v>13</v>
      </c>
      <c r="K14" s="16" t="str">
        <f t="shared" si="2"/>
        <v>PURSAKLAR2</v>
      </c>
      <c r="L14" s="17">
        <f t="shared" si="3"/>
        <v>1106</v>
      </c>
      <c r="M14" s="18">
        <f t="shared" si="4"/>
        <v>184.33333333333334</v>
      </c>
      <c r="N14" s="25"/>
      <c r="O14">
        <f>IF(Q14&gt;0,RANK(Q14,Q:Q)+COUNTIF($Q$2:Q14,Q14)-1,"")</f>
        <v>11</v>
      </c>
      <c r="P14" t="str">
        <f>IF(COUNTIF(P$2:P13,B14)&gt;0,"",B14)</f>
        <v>KEPEZ1</v>
      </c>
      <c r="Q14">
        <f t="shared" si="5"/>
        <v>1111</v>
      </c>
    </row>
    <row r="15" spans="1:17" ht="15.75">
      <c r="A15" s="3">
        <f>IF(G15&gt;0,RANK(G15,G:G)+COUNTIF($G$2:G15,G15)-1,"")</f>
        <v>20</v>
      </c>
      <c r="B15" s="71" t="s">
        <v>21</v>
      </c>
      <c r="C15" s="72" t="s">
        <v>63</v>
      </c>
      <c r="D15" s="11">
        <v>171</v>
      </c>
      <c r="E15" s="12">
        <v>208</v>
      </c>
      <c r="F15" s="13">
        <v>185</v>
      </c>
      <c r="G15" s="14">
        <f t="shared" si="0"/>
        <v>188</v>
      </c>
      <c r="H15" s="9">
        <f t="shared" si="1"/>
        <v>564</v>
      </c>
      <c r="J15" s="15">
        <f t="shared" si="6"/>
        <v>14</v>
      </c>
      <c r="K15" s="16" t="str">
        <f t="shared" si="2"/>
        <v>ANT. POLİS GÜCÜ2</v>
      </c>
      <c r="L15" s="17">
        <f t="shared" si="3"/>
        <v>1101</v>
      </c>
      <c r="M15" s="18">
        <f t="shared" si="4"/>
        <v>183.5</v>
      </c>
      <c r="N15" s="25"/>
      <c r="O15">
        <f>IF(Q15&gt;0,RANK(Q15,Q:Q)+COUNTIF($Q$2:Q15,Q15)-1,"")</f>
      </c>
      <c r="P15">
        <f>IF(COUNTIF(P$2:P14,B15)&gt;0,"",B15)</f>
      </c>
      <c r="Q15">
        <f t="shared" si="5"/>
        <v>0</v>
      </c>
    </row>
    <row r="16" spans="1:17" ht="15.75">
      <c r="A16" s="3">
        <f>IF(G16&gt;0,RANK(G16,G:G)+COUNTIF($G$2:G16,G16)-1,"")</f>
        <v>7</v>
      </c>
      <c r="B16" s="71" t="s">
        <v>22</v>
      </c>
      <c r="C16" s="72" t="s">
        <v>66</v>
      </c>
      <c r="D16" s="11">
        <v>164</v>
      </c>
      <c r="E16" s="12">
        <v>248</v>
      </c>
      <c r="F16" s="13">
        <v>198</v>
      </c>
      <c r="G16" s="14">
        <f t="shared" si="0"/>
        <v>203.33333333333334</v>
      </c>
      <c r="H16" s="9">
        <f t="shared" si="1"/>
        <v>610</v>
      </c>
      <c r="J16" s="15">
        <f t="shared" si="6"/>
        <v>15</v>
      </c>
      <c r="K16" s="16" t="str">
        <f t="shared" si="2"/>
        <v>ES ES3</v>
      </c>
      <c r="L16" s="17">
        <f t="shared" si="3"/>
        <v>1095</v>
      </c>
      <c r="M16" s="18">
        <f t="shared" si="4"/>
        <v>182.5</v>
      </c>
      <c r="N16" s="25"/>
      <c r="O16">
        <f>IF(Q16&gt;0,RANK(Q16,Q:Q)+COUNTIF($Q$2:Q16,Q16)-1,"")</f>
        <v>7</v>
      </c>
      <c r="P16" t="str">
        <f>IF(COUNTIF(P$2:P15,B16)&gt;0,"",B16)</f>
        <v>KEPEZ2</v>
      </c>
      <c r="Q16">
        <f t="shared" si="5"/>
        <v>1127</v>
      </c>
    </row>
    <row r="17" spans="1:17" ht="15.75">
      <c r="A17" s="3">
        <f>IF(G17&gt;0,RANK(G17,G:G)+COUNTIF($G$2:G17,G17)-1,"")</f>
        <v>33</v>
      </c>
      <c r="B17" s="71" t="s">
        <v>22</v>
      </c>
      <c r="C17" s="72" t="s">
        <v>67</v>
      </c>
      <c r="D17" s="11">
        <v>188</v>
      </c>
      <c r="E17" s="12">
        <v>170</v>
      </c>
      <c r="F17" s="13">
        <v>159</v>
      </c>
      <c r="G17" s="14">
        <f t="shared" si="0"/>
        <v>172.33333333333334</v>
      </c>
      <c r="H17" s="9">
        <f t="shared" si="1"/>
        <v>517</v>
      </c>
      <c r="J17" s="15">
        <f t="shared" si="6"/>
        <v>16</v>
      </c>
      <c r="K17" s="16" t="str">
        <f t="shared" si="2"/>
        <v>KEPEZ3</v>
      </c>
      <c r="L17" s="17">
        <f t="shared" si="3"/>
        <v>1086</v>
      </c>
      <c r="M17" s="18">
        <f t="shared" si="4"/>
        <v>181</v>
      </c>
      <c r="N17" s="25"/>
      <c r="O17">
        <f>IF(Q17&gt;0,RANK(Q17,Q:Q)+COUNTIF($Q$2:Q17,Q17)-1,"")</f>
      </c>
      <c r="P17">
        <f>IF(COUNTIF(P$2:P16,B17)&gt;0,"",B17)</f>
      </c>
      <c r="Q17">
        <f t="shared" si="5"/>
        <v>0</v>
      </c>
    </row>
    <row r="18" spans="1:17" ht="15.75">
      <c r="A18" s="3">
        <f>IF(G18&gt;0,RANK(G18,G:G)+COUNTIF($G$2:G18,G18)-1,"")</f>
        <v>44</v>
      </c>
      <c r="B18" s="71" t="s">
        <v>24</v>
      </c>
      <c r="C18" s="72" t="s">
        <v>64</v>
      </c>
      <c r="D18" s="11">
        <v>159</v>
      </c>
      <c r="E18" s="12">
        <v>192</v>
      </c>
      <c r="F18" s="13">
        <v>141</v>
      </c>
      <c r="G18" s="14">
        <f t="shared" si="0"/>
        <v>164</v>
      </c>
      <c r="H18" s="9">
        <f t="shared" si="1"/>
        <v>492</v>
      </c>
      <c r="J18" s="15">
        <f t="shared" si="6"/>
        <v>17</v>
      </c>
      <c r="K18" s="16" t="str">
        <f t="shared" si="2"/>
        <v>GENÇLERBİRLİĞİ3</v>
      </c>
      <c r="L18" s="17">
        <f t="shared" si="3"/>
        <v>1082</v>
      </c>
      <c r="M18" s="18">
        <f t="shared" si="4"/>
        <v>180.33333333333334</v>
      </c>
      <c r="N18" s="25"/>
      <c r="O18">
        <f>IF(Q18&gt;0,RANK(Q18,Q:Q)+COUNTIF($Q$2:Q18,Q18)-1,"")</f>
        <v>16</v>
      </c>
      <c r="P18" t="str">
        <f>IF(COUNTIF(P$2:P17,B18)&gt;0,"",B18)</f>
        <v>KEPEZ3</v>
      </c>
      <c r="Q18">
        <f t="shared" si="5"/>
        <v>1086</v>
      </c>
    </row>
    <row r="19" spans="1:17" ht="15.75">
      <c r="A19" s="3">
        <f>IF(G19&gt;0,RANK(G19,G:G)+COUNTIF($G$2:G19,G19)-1,"")</f>
        <v>14</v>
      </c>
      <c r="B19" s="71" t="s">
        <v>24</v>
      </c>
      <c r="C19" s="72" t="s">
        <v>62</v>
      </c>
      <c r="D19" s="11">
        <v>182</v>
      </c>
      <c r="E19" s="12">
        <v>166</v>
      </c>
      <c r="F19" s="13">
        <v>246</v>
      </c>
      <c r="G19" s="14">
        <f t="shared" si="0"/>
        <v>198</v>
      </c>
      <c r="H19" s="9">
        <f t="shared" si="1"/>
        <v>594</v>
      </c>
      <c r="J19" s="15">
        <f t="shared" si="6"/>
        <v>18</v>
      </c>
      <c r="K19" s="16" t="str">
        <f t="shared" si="2"/>
        <v>ES ES1</v>
      </c>
      <c r="L19" s="17">
        <f t="shared" si="3"/>
        <v>1051</v>
      </c>
      <c r="M19" s="18">
        <f t="shared" si="4"/>
        <v>175.16666666666666</v>
      </c>
      <c r="N19" s="25"/>
      <c r="O19">
        <f>IF(Q19&gt;0,RANK(Q19,Q:Q)+COUNTIF($Q$2:Q19,Q19)-1,"")</f>
      </c>
      <c r="P19">
        <f>IF(COUNTIF(P$2:P18,B19)&gt;0,"",B19)</f>
      </c>
      <c r="Q19">
        <f t="shared" si="5"/>
        <v>0</v>
      </c>
    </row>
    <row r="20" spans="1:17" ht="15.75">
      <c r="A20" s="3">
        <f>IF(G20&gt;0,RANK(G20,G:G)+COUNTIF($G$2:G20,G20)-1,"")</f>
        <v>49</v>
      </c>
      <c r="B20" s="71" t="s">
        <v>38</v>
      </c>
      <c r="C20" s="72" t="s">
        <v>68</v>
      </c>
      <c r="D20" s="11">
        <v>155</v>
      </c>
      <c r="E20" s="12">
        <v>135</v>
      </c>
      <c r="F20" s="13">
        <v>155</v>
      </c>
      <c r="G20" s="14">
        <f t="shared" si="0"/>
        <v>148.33333333333334</v>
      </c>
      <c r="H20" s="9">
        <f t="shared" si="1"/>
        <v>445</v>
      </c>
      <c r="J20" s="15">
        <f t="shared" si="6"/>
        <v>19</v>
      </c>
      <c r="K20" s="16" t="str">
        <f t="shared" si="2"/>
        <v>KAZAN3</v>
      </c>
      <c r="L20" s="17">
        <f t="shared" si="3"/>
        <v>1035</v>
      </c>
      <c r="M20" s="18">
        <f t="shared" si="4"/>
        <v>172.5</v>
      </c>
      <c r="N20" s="25"/>
      <c r="O20">
        <f>IF(Q20&gt;0,RANK(Q20,Q:Q)+COUNTIF($Q$2:Q20,Q20)-1,"")</f>
        <v>21</v>
      </c>
      <c r="P20" t="str">
        <f>IF(COUNTIF(P$2:P19,B20)&gt;0,"",B20)</f>
        <v>ANT. POLİS GÜCÜ1</v>
      </c>
      <c r="Q20">
        <f t="shared" si="5"/>
        <v>999</v>
      </c>
    </row>
    <row r="21" spans="1:17" ht="15.75">
      <c r="A21" s="3">
        <f>IF(G21&gt;0,RANK(G21,G:G)+COUNTIF($G$2:G21,G21)-1,"")</f>
        <v>23</v>
      </c>
      <c r="B21" s="71" t="s">
        <v>38</v>
      </c>
      <c r="C21" s="72" t="s">
        <v>70</v>
      </c>
      <c r="D21" s="11">
        <v>191</v>
      </c>
      <c r="E21" s="12">
        <v>182</v>
      </c>
      <c r="F21" s="13">
        <v>181</v>
      </c>
      <c r="G21" s="14">
        <f t="shared" si="0"/>
        <v>184.66666666666666</v>
      </c>
      <c r="H21" s="9">
        <f t="shared" si="1"/>
        <v>554</v>
      </c>
      <c r="J21" s="15">
        <f t="shared" si="6"/>
        <v>20</v>
      </c>
      <c r="K21" s="16" t="str">
        <f t="shared" si="2"/>
        <v>NİLÜFER BEL2</v>
      </c>
      <c r="L21" s="17">
        <f t="shared" si="3"/>
        <v>1026</v>
      </c>
      <c r="M21" s="18">
        <f t="shared" si="4"/>
        <v>171</v>
      </c>
      <c r="N21" s="25"/>
      <c r="O21">
        <f>IF(Q21&gt;0,RANK(Q21,Q:Q)+COUNTIF($Q$2:Q21,Q21)-1,"")</f>
      </c>
      <c r="P21">
        <f>IF(COUNTIF(P$2:P20,B21)&gt;0,"",B21)</f>
      </c>
      <c r="Q21">
        <f t="shared" si="5"/>
        <v>0</v>
      </c>
    </row>
    <row r="22" spans="1:17" ht="15.75">
      <c r="A22" s="3">
        <f>IF(G22&gt;0,RANK(G22,G:G)+COUNTIF($G$2:G22,G22)-1,"")</f>
        <v>19</v>
      </c>
      <c r="B22" s="71" t="s">
        <v>39</v>
      </c>
      <c r="C22" s="72" t="s">
        <v>69</v>
      </c>
      <c r="D22" s="11">
        <v>191</v>
      </c>
      <c r="E22" s="12">
        <v>232</v>
      </c>
      <c r="F22" s="13">
        <v>145</v>
      </c>
      <c r="G22" s="14">
        <f t="shared" si="0"/>
        <v>189.33333333333334</v>
      </c>
      <c r="H22" s="9">
        <f t="shared" si="1"/>
        <v>568</v>
      </c>
      <c r="J22" s="15">
        <f t="shared" si="6"/>
        <v>21</v>
      </c>
      <c r="K22" s="16" t="str">
        <f t="shared" si="2"/>
        <v>ANT. POLİS GÜCÜ1</v>
      </c>
      <c r="L22" s="17">
        <f t="shared" si="3"/>
        <v>999</v>
      </c>
      <c r="M22" s="18">
        <f t="shared" si="4"/>
        <v>166.5</v>
      </c>
      <c r="N22" s="25"/>
      <c r="O22">
        <f>IF(Q22&gt;0,RANK(Q22,Q:Q)+COUNTIF($Q$2:Q22,Q22)-1,"")</f>
        <v>14</v>
      </c>
      <c r="P22" t="str">
        <f>IF(COUNTIF(P$2:P21,B22)&gt;0,"",B22)</f>
        <v>ANT. POLİS GÜCÜ2</v>
      </c>
      <c r="Q22">
        <f t="shared" si="5"/>
        <v>1101</v>
      </c>
    </row>
    <row r="23" spans="1:17" ht="15.75">
      <c r="A23" s="3">
        <f>IF(G23&gt;0,RANK(G23,G:G)+COUNTIF($G$2:G23,G23)-1,"")</f>
        <v>28</v>
      </c>
      <c r="B23" s="71" t="s">
        <v>39</v>
      </c>
      <c r="C23" s="72" t="s">
        <v>71</v>
      </c>
      <c r="D23" s="11">
        <v>154</v>
      </c>
      <c r="E23" s="12">
        <v>178</v>
      </c>
      <c r="F23" s="13">
        <v>201</v>
      </c>
      <c r="G23" s="14">
        <f t="shared" si="0"/>
        <v>177.66666666666666</v>
      </c>
      <c r="H23" s="9">
        <f t="shared" si="1"/>
        <v>533</v>
      </c>
      <c r="J23" s="15">
        <f t="shared" si="6"/>
        <v>22</v>
      </c>
      <c r="K23" s="16" t="str">
        <f t="shared" si="2"/>
        <v>ATATÜRK İ.Ö.O1</v>
      </c>
      <c r="L23" s="17">
        <f t="shared" si="3"/>
        <v>989</v>
      </c>
      <c r="M23" s="18">
        <f t="shared" si="4"/>
        <v>164.83333333333334</v>
      </c>
      <c r="N23" s="25"/>
      <c r="O23">
        <f>IF(Q23&gt;0,RANK(Q23,Q:Q)+COUNTIF($Q$2:Q23,Q23)-1,"")</f>
      </c>
      <c r="P23">
        <f>IF(COUNTIF(P$2:P22,B23)&gt;0,"",B23)</f>
      </c>
      <c r="Q23">
        <f t="shared" si="5"/>
        <v>0</v>
      </c>
    </row>
    <row r="24" spans="1:17" ht="15.75">
      <c r="A24" s="3">
        <f>IF(G24&gt;0,RANK(G24,G:G)+COUNTIF($G$2:G24,G24)-1,"")</f>
        <v>18</v>
      </c>
      <c r="B24" s="71" t="s">
        <v>40</v>
      </c>
      <c r="C24" s="72" t="s">
        <v>72</v>
      </c>
      <c r="D24" s="11">
        <v>189</v>
      </c>
      <c r="E24" s="12">
        <v>200</v>
      </c>
      <c r="F24" s="13">
        <v>183</v>
      </c>
      <c r="G24" s="14">
        <f t="shared" si="0"/>
        <v>190.66666666666666</v>
      </c>
      <c r="H24" s="9">
        <f t="shared" si="1"/>
        <v>572</v>
      </c>
      <c r="J24" s="15">
        <f t="shared" si="6"/>
        <v>23</v>
      </c>
      <c r="K24" s="16" t="str">
        <f t="shared" si="2"/>
        <v>PURSAKLAR1</v>
      </c>
      <c r="L24" s="17">
        <f t="shared" si="3"/>
        <v>981</v>
      </c>
      <c r="M24" s="18">
        <f t="shared" si="4"/>
        <v>163.5</v>
      </c>
      <c r="N24" s="25"/>
      <c r="O24">
        <f>IF(Q24&gt;0,RANK(Q24,Q:Q)+COUNTIF($Q$2:Q24,Q24)-1,"")</f>
        <v>10</v>
      </c>
      <c r="P24" t="str">
        <f>IF(COUNTIF(P$2:P23,B24)&gt;0,"",B24)</f>
        <v>ANT. POLİS GÜCÜ3</v>
      </c>
      <c r="Q24">
        <f t="shared" si="5"/>
        <v>1121</v>
      </c>
    </row>
    <row r="25" spans="1:17" ht="15.75">
      <c r="A25" s="3">
        <f>IF(G25&gt;0,RANK(G25,G:G)+COUNTIF($G$2:G25,G25)-1,"")</f>
        <v>24</v>
      </c>
      <c r="B25" s="71" t="s">
        <v>40</v>
      </c>
      <c r="C25" s="72" t="s">
        <v>73</v>
      </c>
      <c r="D25" s="11">
        <v>180</v>
      </c>
      <c r="E25" s="12">
        <v>196</v>
      </c>
      <c r="F25" s="13">
        <v>173</v>
      </c>
      <c r="G25" s="14">
        <f t="shared" si="0"/>
        <v>183</v>
      </c>
      <c r="H25" s="9">
        <f t="shared" si="1"/>
        <v>549</v>
      </c>
      <c r="J25" s="15">
        <f t="shared" si="6"/>
        <v>24</v>
      </c>
      <c r="K25" s="16" t="str">
        <f t="shared" si="2"/>
        <v>NİLÜFER BEL3</v>
      </c>
      <c r="L25" s="17">
        <f t="shared" si="3"/>
        <v>971</v>
      </c>
      <c r="M25" s="18">
        <f t="shared" si="4"/>
        <v>161.83333333333334</v>
      </c>
      <c r="N25" s="25"/>
      <c r="O25">
        <f>IF(Q25&gt;0,RANK(Q25,Q:Q)+COUNTIF($Q$2:Q25,Q25)-1,"")</f>
      </c>
      <c r="P25">
        <f>IF(COUNTIF(P$2:P24,B25)&gt;0,"",B25)</f>
      </c>
      <c r="Q25">
        <f t="shared" si="5"/>
        <v>0</v>
      </c>
    </row>
    <row r="26" spans="1:17" ht="15.75">
      <c r="A26" s="3">
        <f>IF(G26&gt;0,RANK(G26,G:G)+COUNTIF($G$2:G26,G26)-1,"")</f>
        <v>1</v>
      </c>
      <c r="B26" s="71" t="s">
        <v>17</v>
      </c>
      <c r="C26" s="72" t="s">
        <v>74</v>
      </c>
      <c r="D26" s="11">
        <v>265</v>
      </c>
      <c r="E26" s="12">
        <v>185</v>
      </c>
      <c r="F26" s="13">
        <v>223</v>
      </c>
      <c r="G26" s="14">
        <f t="shared" si="0"/>
        <v>224.33333333333334</v>
      </c>
      <c r="H26" s="9">
        <f t="shared" si="1"/>
        <v>673</v>
      </c>
      <c r="J26" s="15">
        <f t="shared" si="6"/>
        <v>25</v>
      </c>
      <c r="K26" s="16" t="str">
        <f t="shared" si="2"/>
        <v>PURSAKLAR3</v>
      </c>
      <c r="L26" s="17">
        <f t="shared" si="3"/>
        <v>895</v>
      </c>
      <c r="M26" s="18">
        <f t="shared" si="4"/>
        <v>149.16666666666666</v>
      </c>
      <c r="N26" s="25"/>
      <c r="O26">
        <f>IF(Q26&gt;0,RANK(Q26,Q:Q)+COUNTIF($Q$2:Q26,Q26)-1,"")</f>
        <v>1</v>
      </c>
      <c r="P26" t="str">
        <f>IF(COUNTIF(P$2:P25,B26)&gt;0,"",B26)</f>
        <v>KAZAN1</v>
      </c>
      <c r="Q26">
        <f t="shared" si="5"/>
        <v>1294</v>
      </c>
    </row>
    <row r="27" spans="1:17" ht="15.75">
      <c r="A27" s="3">
        <f>IF(G27&gt;0,RANK(G27,G:G)+COUNTIF($G$2:G27,G27)-1,"")</f>
        <v>6</v>
      </c>
      <c r="B27" s="71" t="s">
        <v>17</v>
      </c>
      <c r="C27" s="72" t="s">
        <v>76</v>
      </c>
      <c r="D27" s="11">
        <v>202</v>
      </c>
      <c r="E27" s="12">
        <v>203</v>
      </c>
      <c r="F27" s="13">
        <v>216</v>
      </c>
      <c r="G27" s="14">
        <f t="shared" si="0"/>
        <v>207</v>
      </c>
      <c r="H27" s="9">
        <f t="shared" si="1"/>
        <v>621</v>
      </c>
      <c r="J27" s="15">
        <f t="shared" si="6"/>
        <v>26</v>
      </c>
      <c r="K27" s="16" t="str">
        <f t="shared" si="2"/>
        <v>FOMGET1</v>
      </c>
      <c r="L27" s="17">
        <f t="shared" si="3"/>
        <v>811</v>
      </c>
      <c r="M27" s="18">
        <f t="shared" si="4"/>
        <v>135.16666666666666</v>
      </c>
      <c r="N27" s="25"/>
      <c r="O27">
        <f>IF(Q27&gt;0,RANK(Q27,Q:Q)+COUNTIF($Q$2:Q27,Q27)-1,"")</f>
      </c>
      <c r="P27">
        <f>IF(COUNTIF(P$2:P26,B27)&gt;0,"",B27)</f>
      </c>
      <c r="Q27">
        <f t="shared" si="5"/>
        <v>0</v>
      </c>
    </row>
    <row r="28" spans="1:17" ht="15.75">
      <c r="A28" s="3">
        <f>IF(G28&gt;0,RANK(G28,G:G)+COUNTIF($G$2:G28,G28)-1,"")</f>
        <v>12</v>
      </c>
      <c r="B28" s="71" t="s">
        <v>23</v>
      </c>
      <c r="C28" s="72" t="s">
        <v>79</v>
      </c>
      <c r="D28" s="11">
        <v>232</v>
      </c>
      <c r="E28" s="12">
        <v>156</v>
      </c>
      <c r="F28" s="13">
        <v>214</v>
      </c>
      <c r="G28" s="14">
        <f t="shared" si="0"/>
        <v>200.66666666666666</v>
      </c>
      <c r="H28" s="9">
        <f t="shared" si="1"/>
        <v>602</v>
      </c>
      <c r="J28" s="15">
        <f t="shared" si="6"/>
        <v>27</v>
      </c>
      <c r="K28" s="16" t="str">
        <f t="shared" si="2"/>
        <v>FOMGET2</v>
      </c>
      <c r="L28" s="17">
        <f t="shared" si="3"/>
        <v>696</v>
      </c>
      <c r="M28" s="18">
        <f t="shared" si="4"/>
        <v>116</v>
      </c>
      <c r="N28" s="25"/>
      <c r="O28">
        <f>IF(Q28&gt;0,RANK(Q28,Q:Q)+COUNTIF($Q$2:Q28,Q28)-1,"")</f>
        <v>8</v>
      </c>
      <c r="P28" t="str">
        <f>IF(COUNTIF(P$2:P27,B28)&gt;0,"",B28)</f>
        <v>KAZAN2</v>
      </c>
      <c r="Q28">
        <f t="shared" si="5"/>
        <v>1125</v>
      </c>
    </row>
    <row r="29" spans="1:17" ht="15.75">
      <c r="A29" s="3">
        <f>IF(G29&gt;0,RANK(G29,G:G)+COUNTIF($G$2:G29,G29)-1,"")</f>
        <v>32</v>
      </c>
      <c r="B29" s="71" t="s">
        <v>23</v>
      </c>
      <c r="C29" s="72" t="s">
        <v>75</v>
      </c>
      <c r="D29" s="11">
        <v>143</v>
      </c>
      <c r="E29" s="12">
        <v>191</v>
      </c>
      <c r="F29" s="13">
        <v>189</v>
      </c>
      <c r="G29" s="14">
        <f t="shared" si="0"/>
        <v>174.33333333333334</v>
      </c>
      <c r="H29" s="9">
        <f t="shared" si="1"/>
        <v>523</v>
      </c>
      <c r="J29" s="15">
        <f t="shared" si="6"/>
        <v>28</v>
      </c>
      <c r="K29" s="16" t="str">
        <f t="shared" si="2"/>
        <v>FOMGET3</v>
      </c>
      <c r="L29" s="17">
        <f t="shared" si="3"/>
        <v>654</v>
      </c>
      <c r="M29" s="18">
        <f t="shared" si="4"/>
        <v>109</v>
      </c>
      <c r="N29" s="25"/>
      <c r="O29">
        <f>IF(Q29&gt;0,RANK(Q29,Q:Q)+COUNTIF($Q$2:Q29,Q29)-1,"")</f>
      </c>
      <c r="P29">
        <f>IF(COUNTIF(P$2:P28,B29)&gt;0,"",B29)</f>
      </c>
      <c r="Q29">
        <f t="shared" si="5"/>
        <v>0</v>
      </c>
    </row>
    <row r="30" spans="1:17" ht="15.75">
      <c r="A30" s="3">
        <f>IF(G30&gt;0,RANK(G30,G:G)+COUNTIF($G$2:G30,G30)-1,"")</f>
        <v>37</v>
      </c>
      <c r="B30" s="71" t="s">
        <v>41</v>
      </c>
      <c r="C30" s="72" t="s">
        <v>78</v>
      </c>
      <c r="D30" s="11">
        <v>185</v>
      </c>
      <c r="E30" s="12">
        <v>183</v>
      </c>
      <c r="F30" s="13">
        <v>139</v>
      </c>
      <c r="G30" s="14">
        <f t="shared" si="0"/>
        <v>169</v>
      </c>
      <c r="H30" s="9">
        <f t="shared" si="1"/>
        <v>507</v>
      </c>
      <c r="J30" s="15">
        <f t="shared" si="6"/>
        <v>29</v>
      </c>
      <c r="K30" s="16" t="str">
        <f t="shared" si="2"/>
        <v>SITAL</v>
      </c>
      <c r="L30" s="17">
        <f t="shared" si="3"/>
        <v>366</v>
      </c>
      <c r="M30" s="18">
        <f t="shared" si="4"/>
        <v>61</v>
      </c>
      <c r="N30" s="25"/>
      <c r="O30">
        <f>IF(Q30&gt;0,RANK(Q30,Q:Q)+COUNTIF($Q$2:Q30,Q30)-1,"")</f>
        <v>19</v>
      </c>
      <c r="P30" t="str">
        <f>IF(COUNTIF(P$2:P29,B30)&gt;0,"",B30)</f>
        <v>KAZAN3</v>
      </c>
      <c r="Q30">
        <f t="shared" si="5"/>
        <v>1035</v>
      </c>
    </row>
    <row r="31" spans="1:17" ht="15.75">
      <c r="A31" s="3">
        <f>IF(G31&gt;0,RANK(G31,G:G)+COUNTIF($G$2:G31,G31)-1,"")</f>
        <v>30</v>
      </c>
      <c r="B31" s="71" t="s">
        <v>41</v>
      </c>
      <c r="C31" s="72" t="s">
        <v>77</v>
      </c>
      <c r="D31" s="11">
        <v>185</v>
      </c>
      <c r="E31" s="12">
        <v>174</v>
      </c>
      <c r="F31" s="13">
        <v>169</v>
      </c>
      <c r="G31" s="14">
        <f t="shared" si="0"/>
        <v>176</v>
      </c>
      <c r="H31" s="9">
        <f t="shared" si="1"/>
        <v>528</v>
      </c>
      <c r="J31" s="15">
        <f t="shared" si="6"/>
        <v>30</v>
      </c>
      <c r="K31" s="16">
        <f t="shared" si="2"/>
      </c>
      <c r="L31" s="17">
        <f t="shared" si="3"/>
        <v>0</v>
      </c>
      <c r="M31" s="18">
        <f t="shared" si="4"/>
        <v>0</v>
      </c>
      <c r="N31" s="25"/>
      <c r="O31">
        <f>IF(Q31&gt;0,RANK(Q31,Q:Q)+COUNTIF($Q$2:Q31,Q31)-1,"")</f>
      </c>
      <c r="P31">
        <f>IF(COUNTIF(P$2:P30,B31)&gt;0,"",B31)</f>
      </c>
      <c r="Q31">
        <f t="shared" si="5"/>
        <v>0</v>
      </c>
    </row>
    <row r="32" spans="1:17" ht="15.75">
      <c r="A32" s="3">
        <f>IF(G32&gt;0,RANK(G32,G:G)+COUNTIF($G$2:G32,G32)-1,"")</f>
        <v>36</v>
      </c>
      <c r="B32" s="71" t="s">
        <v>42</v>
      </c>
      <c r="C32" s="72" t="s">
        <v>82</v>
      </c>
      <c r="D32" s="11">
        <v>182</v>
      </c>
      <c r="E32" s="12">
        <v>167</v>
      </c>
      <c r="F32" s="13">
        <v>159</v>
      </c>
      <c r="G32" s="14">
        <f t="shared" si="0"/>
        <v>169.33333333333334</v>
      </c>
      <c r="H32" s="9">
        <f t="shared" si="1"/>
        <v>508</v>
      </c>
      <c r="J32" s="15">
        <f t="shared" si="6"/>
        <v>31</v>
      </c>
      <c r="K32" s="16">
        <f t="shared" si="2"/>
      </c>
      <c r="L32" s="17">
        <f t="shared" si="3"/>
        <v>0</v>
      </c>
      <c r="M32" s="18">
        <f t="shared" si="4"/>
        <v>0</v>
      </c>
      <c r="N32" s="25"/>
      <c r="O32">
        <f>IF(Q32&gt;0,RANK(Q32,Q:Q)+COUNTIF($Q$2:Q32,Q32)-1,"")</f>
        <v>23</v>
      </c>
      <c r="P32" t="str">
        <f>IF(COUNTIF(P$2:P31,B32)&gt;0,"",B32)</f>
        <v>PURSAKLAR1</v>
      </c>
      <c r="Q32">
        <f t="shared" si="5"/>
        <v>981</v>
      </c>
    </row>
    <row r="33" spans="1:17" ht="15.75" customHeight="1">
      <c r="A33" s="3">
        <f>IF(G33&gt;0,RANK(G33,G:G)+COUNTIF($G$2:G33,G33)-1,"")</f>
        <v>47</v>
      </c>
      <c r="B33" s="71" t="s">
        <v>42</v>
      </c>
      <c r="C33" s="72" t="s">
        <v>81</v>
      </c>
      <c r="D33" s="11">
        <v>140</v>
      </c>
      <c r="E33" s="12">
        <v>162</v>
      </c>
      <c r="F33" s="13">
        <v>171</v>
      </c>
      <c r="G33" s="14">
        <f t="shared" si="0"/>
        <v>157.66666666666666</v>
      </c>
      <c r="H33" s="9">
        <f t="shared" si="1"/>
        <v>473</v>
      </c>
      <c r="J33" s="15">
        <f t="shared" si="6"/>
        <v>32</v>
      </c>
      <c r="K33" s="16">
        <f t="shared" si="2"/>
      </c>
      <c r="L33" s="17">
        <f t="shared" si="3"/>
        <v>0</v>
      </c>
      <c r="M33" s="18">
        <f t="shared" si="4"/>
        <v>0</v>
      </c>
      <c r="N33" s="25"/>
      <c r="O33">
        <f>IF(Q33&gt;0,RANK(Q33,Q:Q)+COUNTIF($Q$2:Q33,Q33)-1,"")</f>
      </c>
      <c r="P33">
        <f>IF(COUNTIF(P$2:P32,B33)&gt;0,"",B33)</f>
      </c>
      <c r="Q33">
        <f t="shared" si="5"/>
        <v>0</v>
      </c>
    </row>
    <row r="34" spans="1:17" ht="15.75" customHeight="1">
      <c r="A34" s="3">
        <f>IF(G34&gt;0,RANK(G34,G:G)+COUNTIF($G$2:G34,G34)-1,"")</f>
        <v>9</v>
      </c>
      <c r="B34" s="71" t="s">
        <v>43</v>
      </c>
      <c r="C34" s="72" t="s">
        <v>111</v>
      </c>
      <c r="D34" s="11">
        <v>211</v>
      </c>
      <c r="E34" s="12">
        <v>193</v>
      </c>
      <c r="F34" s="13">
        <v>203</v>
      </c>
      <c r="G34" s="14">
        <f t="shared" si="0"/>
        <v>202.33333333333334</v>
      </c>
      <c r="H34" s="9">
        <f t="shared" si="1"/>
        <v>607</v>
      </c>
      <c r="J34" s="15">
        <f t="shared" si="6"/>
        <v>33</v>
      </c>
      <c r="K34" s="16">
        <f t="shared" si="2"/>
      </c>
      <c r="L34" s="17">
        <f t="shared" si="3"/>
        <v>0</v>
      </c>
      <c r="M34" s="18">
        <f t="shared" si="4"/>
        <v>0</v>
      </c>
      <c r="N34" s="25"/>
      <c r="O34">
        <f>IF(Q34&gt;0,RANK(Q34,Q:Q)+COUNTIF($Q$2:Q34,Q34)-1,"")</f>
        <v>13</v>
      </c>
      <c r="P34" t="str">
        <f>IF(COUNTIF(P$2:P33,B34)&gt;0,"",B34)</f>
        <v>PURSAKLAR2</v>
      </c>
      <c r="Q34">
        <f t="shared" si="5"/>
        <v>1106</v>
      </c>
    </row>
    <row r="35" spans="1:17" ht="15.75" customHeight="1">
      <c r="A35" s="3">
        <f>IF(G35&gt;0,RANK(G35,G:G)+COUNTIF($G$2:G35,G35)-1,"")</f>
        <v>41</v>
      </c>
      <c r="B35" s="71" t="s">
        <v>43</v>
      </c>
      <c r="C35" s="72" t="s">
        <v>83</v>
      </c>
      <c r="D35" s="11">
        <v>146</v>
      </c>
      <c r="E35" s="12">
        <v>195</v>
      </c>
      <c r="F35" s="13">
        <v>158</v>
      </c>
      <c r="G35" s="14">
        <f t="shared" si="0"/>
        <v>166.33333333333334</v>
      </c>
      <c r="H35" s="9">
        <f t="shared" si="1"/>
        <v>499</v>
      </c>
      <c r="J35" s="15">
        <f t="shared" si="6"/>
        <v>34</v>
      </c>
      <c r="K35" s="16">
        <f t="shared" si="2"/>
      </c>
      <c r="L35" s="17">
        <f t="shared" si="3"/>
        <v>0</v>
      </c>
      <c r="M35" s="18">
        <f t="shared" si="4"/>
        <v>0</v>
      </c>
      <c r="N35" s="25"/>
      <c r="O35">
        <f>IF(Q35&gt;0,RANK(Q35,Q:Q)+COUNTIF($Q$2:Q35,Q35)-1,"")</f>
      </c>
      <c r="P35">
        <f>IF(COUNTIF(P$2:P34,B35)&gt;0,"",B35)</f>
      </c>
      <c r="Q35">
        <f t="shared" si="5"/>
        <v>0</v>
      </c>
    </row>
    <row r="36" spans="1:17" ht="15.75" customHeight="1">
      <c r="A36" s="3">
        <f>IF(G36&gt;0,RANK(G36,G:G)+COUNTIF($G$2:G36,G36)-1,"")</f>
        <v>51</v>
      </c>
      <c r="B36" s="71" t="s">
        <v>44</v>
      </c>
      <c r="C36" s="72" t="s">
        <v>84</v>
      </c>
      <c r="D36" s="11">
        <v>131</v>
      </c>
      <c r="E36" s="12">
        <v>113</v>
      </c>
      <c r="F36" s="13">
        <v>183</v>
      </c>
      <c r="G36" s="14">
        <f t="shared" si="0"/>
        <v>142.33333333333334</v>
      </c>
      <c r="H36" s="9">
        <f t="shared" si="1"/>
        <v>427</v>
      </c>
      <c r="J36" s="15">
        <f t="shared" si="6"/>
        <v>35</v>
      </c>
      <c r="K36" s="16">
        <f t="shared" si="2"/>
      </c>
      <c r="L36" s="17">
        <f t="shared" si="3"/>
        <v>0</v>
      </c>
      <c r="M36" s="18">
        <f t="shared" si="4"/>
        <v>0</v>
      </c>
      <c r="N36" s="25"/>
      <c r="O36">
        <f>IF(Q36&gt;0,RANK(Q36,Q:Q)+COUNTIF($Q$2:Q36,Q36)-1,"")</f>
        <v>25</v>
      </c>
      <c r="P36" t="str">
        <f>IF(COUNTIF(P$2:P35,B36)&gt;0,"",B36)</f>
        <v>PURSAKLAR3</v>
      </c>
      <c r="Q36">
        <f t="shared" si="5"/>
        <v>895</v>
      </c>
    </row>
    <row r="37" spans="1:17" ht="14.25" customHeight="1">
      <c r="A37" s="3">
        <f>IF(G37&gt;0,RANK(G37,G:G)+COUNTIF($G$2:G37,G37)-1,"")</f>
        <v>48</v>
      </c>
      <c r="B37" s="71" t="s">
        <v>44</v>
      </c>
      <c r="C37" s="72" t="s">
        <v>80</v>
      </c>
      <c r="D37" s="11">
        <v>130</v>
      </c>
      <c r="E37" s="12">
        <v>204</v>
      </c>
      <c r="F37" s="13">
        <v>134</v>
      </c>
      <c r="G37" s="14">
        <f t="shared" si="0"/>
        <v>156</v>
      </c>
      <c r="H37" s="9">
        <f t="shared" si="1"/>
        <v>468</v>
      </c>
      <c r="J37" s="15">
        <f t="shared" si="6"/>
        <v>36</v>
      </c>
      <c r="K37" s="16">
        <f t="shared" si="2"/>
      </c>
      <c r="L37" s="17">
        <f t="shared" si="3"/>
        <v>0</v>
      </c>
      <c r="M37" s="18">
        <f t="shared" si="4"/>
        <v>0</v>
      </c>
      <c r="N37" s="25"/>
      <c r="O37">
        <f>IF(Q37&gt;0,RANK(Q37,Q:Q)+COUNTIF($Q$2:Q37,Q37)-1,"")</f>
      </c>
      <c r="P37">
        <f>IF(COUNTIF(P$2:P36,B37)&gt;0,"",B37)</f>
      </c>
      <c r="Q37">
        <f t="shared" si="5"/>
        <v>0</v>
      </c>
    </row>
    <row r="38" spans="1:17" ht="15.75">
      <c r="A38" s="3">
        <f>IF(G38&gt;0,RANK(G38,G:G)+COUNTIF($G$2:G38,G38)-1,"")</f>
        <v>39</v>
      </c>
      <c r="B38" s="71" t="s">
        <v>48</v>
      </c>
      <c r="C38" s="72" t="s">
        <v>85</v>
      </c>
      <c r="D38" s="11">
        <v>173</v>
      </c>
      <c r="E38" s="12">
        <v>158</v>
      </c>
      <c r="F38" s="13">
        <v>171</v>
      </c>
      <c r="G38" s="14">
        <f t="shared" si="0"/>
        <v>167.33333333333334</v>
      </c>
      <c r="H38" s="9">
        <f t="shared" si="1"/>
        <v>502</v>
      </c>
      <c r="J38" s="15">
        <f t="shared" si="6"/>
        <v>37</v>
      </c>
      <c r="K38" s="16">
        <f t="shared" si="2"/>
      </c>
      <c r="L38" s="17">
        <f t="shared" si="3"/>
        <v>0</v>
      </c>
      <c r="M38" s="18">
        <f t="shared" si="4"/>
        <v>0</v>
      </c>
      <c r="N38" s="25"/>
      <c r="O38">
        <f>IF(Q38&gt;0,RANK(Q38,Q:Q)+COUNTIF($Q$2:Q38,Q38)-1,"")</f>
        <v>12</v>
      </c>
      <c r="P38" t="str">
        <f>IF(COUNTIF(P$2:P37,B38)&gt;0,"",B38)</f>
        <v>NİLÜFER BEL1</v>
      </c>
      <c r="Q38">
        <f t="shared" si="5"/>
        <v>1109</v>
      </c>
    </row>
    <row r="39" spans="1:17" ht="15.75">
      <c r="A39" s="3">
        <f>IF(G39&gt;0,RANK(G39,G:G)+COUNTIF($G$2:G39,G39)-1,"")</f>
        <v>10</v>
      </c>
      <c r="B39" s="71" t="s">
        <v>48</v>
      </c>
      <c r="C39" s="72" t="s">
        <v>88</v>
      </c>
      <c r="D39" s="11">
        <v>214</v>
      </c>
      <c r="E39" s="12">
        <v>213</v>
      </c>
      <c r="F39" s="13">
        <v>180</v>
      </c>
      <c r="G39" s="14">
        <f t="shared" si="0"/>
        <v>202.33333333333334</v>
      </c>
      <c r="H39" s="9">
        <f t="shared" si="1"/>
        <v>607</v>
      </c>
      <c r="J39" s="15">
        <f t="shared" si="6"/>
        <v>38</v>
      </c>
      <c r="K39" s="16">
        <f t="shared" si="2"/>
      </c>
      <c r="L39" s="17">
        <f t="shared" si="3"/>
        <v>0</v>
      </c>
      <c r="M39" s="18">
        <f t="shared" si="4"/>
        <v>0</v>
      </c>
      <c r="N39" s="25"/>
      <c r="O39">
        <f>IF(Q39&gt;0,RANK(Q39,Q:Q)+COUNTIF($Q$2:Q39,Q39)-1,"")</f>
      </c>
      <c r="P39">
        <f>IF(COUNTIF(P$2:P38,B39)&gt;0,"",B39)</f>
      </c>
      <c r="Q39">
        <f t="shared" si="5"/>
        <v>0</v>
      </c>
    </row>
    <row r="40" spans="1:17" ht="15.75">
      <c r="A40" s="3">
        <f>IF(G40&gt;0,RANK(G40,G:G)+COUNTIF($G$2:G40,G40)-1,"")</f>
        <v>40</v>
      </c>
      <c r="B40" s="71" t="s">
        <v>49</v>
      </c>
      <c r="C40" s="72" t="s">
        <v>90</v>
      </c>
      <c r="D40" s="11">
        <v>151</v>
      </c>
      <c r="E40" s="12">
        <v>179</v>
      </c>
      <c r="F40" s="13">
        <v>170</v>
      </c>
      <c r="G40" s="14">
        <f t="shared" si="0"/>
        <v>166.66666666666666</v>
      </c>
      <c r="H40" s="9">
        <f t="shared" si="1"/>
        <v>500</v>
      </c>
      <c r="J40" s="15">
        <f t="shared" si="6"/>
        <v>39</v>
      </c>
      <c r="K40" s="16">
        <f t="shared" si="2"/>
      </c>
      <c r="L40" s="17">
        <f t="shared" si="3"/>
        <v>0</v>
      </c>
      <c r="M40" s="18">
        <f t="shared" si="4"/>
        <v>0</v>
      </c>
      <c r="N40" s="25"/>
      <c r="O40">
        <f>IF(Q40&gt;0,RANK(Q40,Q:Q)+COUNTIF($Q$2:Q40,Q40)-1,"")</f>
        <v>20</v>
      </c>
      <c r="P40" t="str">
        <f>IF(COUNTIF(P$2:P39,B40)&gt;0,"",B40)</f>
        <v>NİLÜFER BEL2</v>
      </c>
      <c r="Q40">
        <f t="shared" si="5"/>
        <v>1026</v>
      </c>
    </row>
    <row r="41" spans="1:17" ht="15.75">
      <c r="A41" s="3">
        <f>IF(G41&gt;0,RANK(G41,G:G)+COUNTIF($G$2:G41,G41)-1,"")</f>
        <v>31</v>
      </c>
      <c r="B41" s="71" t="s">
        <v>49</v>
      </c>
      <c r="C41" s="72" t="s">
        <v>89</v>
      </c>
      <c r="D41" s="11">
        <v>149</v>
      </c>
      <c r="E41" s="12">
        <v>190</v>
      </c>
      <c r="F41" s="13">
        <v>187</v>
      </c>
      <c r="G41" s="14">
        <f t="shared" si="0"/>
        <v>175.33333333333334</v>
      </c>
      <c r="H41" s="9">
        <f t="shared" si="1"/>
        <v>526</v>
      </c>
      <c r="J41" s="15">
        <f t="shared" si="6"/>
        <v>40</v>
      </c>
      <c r="K41" s="16">
        <f t="shared" si="2"/>
      </c>
      <c r="L41" s="17">
        <f t="shared" si="3"/>
        <v>0</v>
      </c>
      <c r="M41" s="18">
        <f t="shared" si="4"/>
        <v>0</v>
      </c>
      <c r="N41" s="25"/>
      <c r="O41">
        <f>IF(Q41&gt;0,RANK(Q41,Q:Q)+COUNTIF($Q$2:Q41,Q41)-1,"")</f>
      </c>
      <c r="P41">
        <f>IF(COUNTIF(P$2:P40,B41)&gt;0,"",B41)</f>
      </c>
      <c r="Q41">
        <f t="shared" si="5"/>
        <v>0</v>
      </c>
    </row>
    <row r="42" spans="1:17" ht="15.75">
      <c r="A42" s="3">
        <f>IF(G42&gt;0,RANK(G42,G:G)+COUNTIF($G$2:G42,G42)-1,"")</f>
        <v>50</v>
      </c>
      <c r="B42" s="71" t="s">
        <v>50</v>
      </c>
      <c r="C42" s="72" t="s">
        <v>87</v>
      </c>
      <c r="D42" s="11">
        <v>154</v>
      </c>
      <c r="E42" s="12">
        <v>125</v>
      </c>
      <c r="F42" s="13">
        <v>149</v>
      </c>
      <c r="G42" s="14">
        <f t="shared" si="0"/>
        <v>142.66666666666666</v>
      </c>
      <c r="H42" s="9">
        <f t="shared" si="1"/>
        <v>428</v>
      </c>
      <c r="J42" s="15">
        <f t="shared" si="6"/>
        <v>41</v>
      </c>
      <c r="K42" s="16">
        <f t="shared" si="2"/>
      </c>
      <c r="L42" s="17">
        <f t="shared" si="3"/>
        <v>0</v>
      </c>
      <c r="M42" s="18">
        <f t="shared" si="4"/>
        <v>0</v>
      </c>
      <c r="N42" s="25"/>
      <c r="O42">
        <f>IF(Q42&gt;0,RANK(Q42,Q:Q)+COUNTIF($Q$2:Q42,Q42)-1,"")</f>
        <v>24</v>
      </c>
      <c r="P42" t="str">
        <f>IF(COUNTIF(P$2:P41,B42)&gt;0,"",B42)</f>
        <v>NİLÜFER BEL3</v>
      </c>
      <c r="Q42">
        <f t="shared" si="5"/>
        <v>971</v>
      </c>
    </row>
    <row r="43" spans="1:17" ht="15.75">
      <c r="A43" s="3">
        <f>IF(G43&gt;0,RANK(G43,G:G)+COUNTIF($G$2:G43,G43)-1,"")</f>
        <v>27</v>
      </c>
      <c r="B43" s="71" t="s">
        <v>50</v>
      </c>
      <c r="C43" s="72" t="s">
        <v>86</v>
      </c>
      <c r="D43" s="11">
        <v>185</v>
      </c>
      <c r="E43" s="12">
        <v>213</v>
      </c>
      <c r="F43" s="13">
        <v>145</v>
      </c>
      <c r="G43" s="14">
        <f t="shared" si="0"/>
        <v>181</v>
      </c>
      <c r="H43" s="9">
        <f t="shared" si="1"/>
        <v>543</v>
      </c>
      <c r="J43" s="15">
        <f t="shared" si="6"/>
        <v>42</v>
      </c>
      <c r="K43" s="16">
        <f t="shared" si="2"/>
      </c>
      <c r="L43" s="17">
        <f t="shared" si="3"/>
        <v>0</v>
      </c>
      <c r="M43" s="18">
        <f t="shared" si="4"/>
        <v>0</v>
      </c>
      <c r="N43" s="25"/>
      <c r="O43">
        <f>IF(Q43&gt;0,RANK(Q43,Q:Q)+COUNTIF($Q$2:Q43,Q43)-1,"")</f>
      </c>
      <c r="P43">
        <f>IF(COUNTIF(P$2:P42,B43)&gt;0,"",B43)</f>
      </c>
      <c r="Q43">
        <f t="shared" si="5"/>
        <v>0</v>
      </c>
    </row>
    <row r="44" spans="1:17" ht="15.75">
      <c r="A44" s="3">
        <f>IF(G44&gt;0,RANK(G44,G:G)+COUNTIF($G$2:G44,G44)-1,"")</f>
        <v>38</v>
      </c>
      <c r="B44" s="71" t="s">
        <v>45</v>
      </c>
      <c r="C44" s="72" t="s">
        <v>94</v>
      </c>
      <c r="D44" s="11">
        <v>185</v>
      </c>
      <c r="E44" s="12">
        <v>162</v>
      </c>
      <c r="F44" s="13">
        <v>156</v>
      </c>
      <c r="G44" s="14">
        <f t="shared" si="0"/>
        <v>167.66666666666666</v>
      </c>
      <c r="H44" s="9">
        <f t="shared" si="1"/>
        <v>503</v>
      </c>
      <c r="J44" s="15">
        <f t="shared" si="6"/>
        <v>43</v>
      </c>
      <c r="K44" s="16">
        <f t="shared" si="2"/>
      </c>
      <c r="L44" s="17">
        <f t="shared" si="3"/>
        <v>0</v>
      </c>
      <c r="M44" s="18">
        <f t="shared" si="4"/>
        <v>0</v>
      </c>
      <c r="N44" s="25"/>
      <c r="O44">
        <f>IF(Q44&gt;0,RANK(Q44,Q:Q)+COUNTIF($Q$2:Q44,Q44)-1,"")</f>
        <v>18</v>
      </c>
      <c r="P44" t="str">
        <f>IF(COUNTIF(P$2:P43,B44)&gt;0,"",B44)</f>
        <v>ES ES1</v>
      </c>
      <c r="Q44">
        <f t="shared" si="5"/>
        <v>1051</v>
      </c>
    </row>
    <row r="45" spans="1:17" ht="15.75">
      <c r="A45" s="3">
        <f>IF(G45&gt;0,RANK(G45,G:G)+COUNTIF($G$2:G45,G45)-1,"")</f>
        <v>25</v>
      </c>
      <c r="B45" s="71" t="s">
        <v>45</v>
      </c>
      <c r="C45" s="72" t="s">
        <v>93</v>
      </c>
      <c r="D45" s="11">
        <v>187</v>
      </c>
      <c r="E45" s="12">
        <v>188</v>
      </c>
      <c r="F45" s="13">
        <v>173</v>
      </c>
      <c r="G45" s="14">
        <f t="shared" si="0"/>
        <v>182.66666666666666</v>
      </c>
      <c r="H45" s="9">
        <f t="shared" si="1"/>
        <v>548</v>
      </c>
      <c r="J45" s="15">
        <f t="shared" si="6"/>
        <v>44</v>
      </c>
      <c r="K45" s="16">
        <f t="shared" si="2"/>
      </c>
      <c r="L45" s="17">
        <f t="shared" si="3"/>
        <v>0</v>
      </c>
      <c r="M45" s="18">
        <f t="shared" si="4"/>
        <v>0</v>
      </c>
      <c r="N45" s="25"/>
      <c r="O45">
        <f>IF(Q45&gt;0,RANK(Q45,Q:Q)+COUNTIF($Q$2:Q45,Q45)-1,"")</f>
      </c>
      <c r="P45">
        <f>IF(COUNTIF(P$2:P44,B45)&gt;0,"",B45)</f>
      </c>
      <c r="Q45">
        <f t="shared" si="5"/>
        <v>0</v>
      </c>
    </row>
    <row r="46" spans="1:17" ht="15.75">
      <c r="A46" s="3">
        <f>IF(G46&gt;0,RANK(G46,G:G)+COUNTIF($G$2:G46,G46)-1,"")</f>
        <v>22</v>
      </c>
      <c r="B46" s="71" t="s">
        <v>46</v>
      </c>
      <c r="C46" s="72" t="s">
        <v>91</v>
      </c>
      <c r="D46" s="11">
        <v>144</v>
      </c>
      <c r="E46" s="12">
        <v>181</v>
      </c>
      <c r="F46" s="13">
        <v>232</v>
      </c>
      <c r="G46" s="14">
        <f t="shared" si="0"/>
        <v>185.66666666666666</v>
      </c>
      <c r="H46" s="9">
        <f t="shared" si="1"/>
        <v>557</v>
      </c>
      <c r="J46" s="15">
        <f t="shared" si="6"/>
        <v>45</v>
      </c>
      <c r="K46" s="16">
        <f t="shared" si="2"/>
      </c>
      <c r="L46" s="17">
        <f t="shared" si="3"/>
        <v>0</v>
      </c>
      <c r="M46" s="18">
        <f t="shared" si="4"/>
        <v>0</v>
      </c>
      <c r="N46" s="25"/>
      <c r="O46">
        <f>IF(Q46&gt;0,RANK(Q46,Q:Q)+COUNTIF($Q$2:Q46,Q46)-1,"")</f>
        <v>6</v>
      </c>
      <c r="P46" t="str">
        <f>IF(COUNTIF(P$2:P45,B46)&gt;0,"",B46)</f>
        <v>ES ES2</v>
      </c>
      <c r="Q46">
        <f t="shared" si="5"/>
        <v>1135</v>
      </c>
    </row>
    <row r="47" spans="1:17" ht="15.75">
      <c r="A47" s="3">
        <f>IF(G47&gt;0,RANK(G47,G:G)+COUNTIF($G$2:G47,G47)-1,"")</f>
        <v>17</v>
      </c>
      <c r="B47" s="71" t="s">
        <v>46</v>
      </c>
      <c r="C47" s="72" t="s">
        <v>95</v>
      </c>
      <c r="D47" s="11">
        <v>197</v>
      </c>
      <c r="E47" s="12">
        <v>181</v>
      </c>
      <c r="F47" s="13">
        <v>200</v>
      </c>
      <c r="G47" s="14">
        <f t="shared" si="0"/>
        <v>192.66666666666666</v>
      </c>
      <c r="H47" s="9">
        <f t="shared" si="1"/>
        <v>578</v>
      </c>
      <c r="J47" s="15">
        <f t="shared" si="6"/>
        <v>46</v>
      </c>
      <c r="K47" s="16">
        <f t="shared" si="2"/>
      </c>
      <c r="L47" s="17">
        <f t="shared" si="3"/>
        <v>0</v>
      </c>
      <c r="M47" s="18">
        <f t="shared" si="4"/>
        <v>0</v>
      </c>
      <c r="N47" s="25"/>
      <c r="O47">
        <f>IF(Q47&gt;0,RANK(Q47,Q:Q)+COUNTIF($Q$2:Q47,Q47)-1,"")</f>
      </c>
      <c r="P47">
        <f>IF(COUNTIF(P$2:P46,B47)&gt;0,"",B47)</f>
      </c>
      <c r="Q47">
        <f t="shared" si="5"/>
        <v>0</v>
      </c>
    </row>
    <row r="48" spans="1:17" ht="15.75">
      <c r="A48" s="3">
        <f>IF(G48&gt;0,RANK(G48,G:G)+COUNTIF($G$2:G48,G48)-1,"")</f>
        <v>43</v>
      </c>
      <c r="B48" s="71" t="s">
        <v>47</v>
      </c>
      <c r="C48" s="72" t="s">
        <v>92</v>
      </c>
      <c r="D48" s="11">
        <v>178</v>
      </c>
      <c r="E48" s="12">
        <v>141</v>
      </c>
      <c r="F48" s="13">
        <v>174</v>
      </c>
      <c r="G48" s="14">
        <f t="shared" si="0"/>
        <v>164.33333333333334</v>
      </c>
      <c r="H48" s="9">
        <f t="shared" si="1"/>
        <v>493</v>
      </c>
      <c r="J48" s="15">
        <f t="shared" si="6"/>
        <v>47</v>
      </c>
      <c r="K48" s="16">
        <f t="shared" si="2"/>
      </c>
      <c r="L48" s="17">
        <f t="shared" si="3"/>
        <v>0</v>
      </c>
      <c r="M48" s="18">
        <f t="shared" si="4"/>
        <v>0</v>
      </c>
      <c r="N48" s="25"/>
      <c r="O48">
        <f>IF(Q48&gt;0,RANK(Q48,Q:Q)+COUNTIF($Q$2:Q48,Q48)-1,"")</f>
        <v>15</v>
      </c>
      <c r="P48" t="str">
        <f>IF(COUNTIF(P$2:P47,B48)&gt;0,"",B48)</f>
        <v>ES ES3</v>
      </c>
      <c r="Q48">
        <f t="shared" si="5"/>
        <v>1095</v>
      </c>
    </row>
    <row r="49" spans="1:17" ht="15.75">
      <c r="A49" s="3">
        <f>IF(G49&gt;0,RANK(G49,G:G)+COUNTIF($G$2:G49,G49)-1,"")</f>
        <v>13</v>
      </c>
      <c r="B49" s="71" t="s">
        <v>47</v>
      </c>
      <c r="C49" s="72" t="s">
        <v>96</v>
      </c>
      <c r="D49" s="11">
        <v>247</v>
      </c>
      <c r="E49" s="12">
        <v>182</v>
      </c>
      <c r="F49" s="13">
        <v>173</v>
      </c>
      <c r="G49" s="14">
        <f t="shared" si="0"/>
        <v>200.66666666666666</v>
      </c>
      <c r="H49" s="9">
        <f t="shared" si="1"/>
        <v>602</v>
      </c>
      <c r="J49" s="15">
        <f t="shared" si="6"/>
        <v>48</v>
      </c>
      <c r="K49" s="16">
        <f t="shared" si="2"/>
      </c>
      <c r="L49" s="17">
        <f t="shared" si="3"/>
        <v>0</v>
      </c>
      <c r="M49" s="18">
        <f t="shared" si="4"/>
        <v>0</v>
      </c>
      <c r="N49" s="25"/>
      <c r="O49">
        <f>IF(Q49&gt;0,RANK(Q49,Q:Q)+COUNTIF($Q$2:Q49,Q49)-1,"")</f>
      </c>
      <c r="P49">
        <f>IF(COUNTIF(P$2:P48,B49)&gt;0,"",B49)</f>
      </c>
      <c r="Q49">
        <f t="shared" si="5"/>
        <v>0</v>
      </c>
    </row>
    <row r="50" spans="1:17" ht="15.75">
      <c r="A50" s="3">
        <f>IF(G50&gt;0,RANK(G50,G:G)+COUNTIF($G$2:G50,G50)-1,"")</f>
        <v>42</v>
      </c>
      <c r="B50" s="71" t="s">
        <v>112</v>
      </c>
      <c r="C50" s="72" t="s">
        <v>98</v>
      </c>
      <c r="D50" s="11">
        <v>161</v>
      </c>
      <c r="E50" s="12">
        <v>138</v>
      </c>
      <c r="F50" s="13">
        <v>196</v>
      </c>
      <c r="G50" s="14">
        <f t="shared" si="0"/>
        <v>165</v>
      </c>
      <c r="H50" s="9">
        <f t="shared" si="1"/>
        <v>495</v>
      </c>
      <c r="J50" s="15">
        <f t="shared" si="6"/>
        <v>49</v>
      </c>
      <c r="K50" s="16">
        <f t="shared" si="2"/>
      </c>
      <c r="L50" s="17">
        <f t="shared" si="3"/>
        <v>0</v>
      </c>
      <c r="M50" s="18">
        <f t="shared" si="4"/>
        <v>0</v>
      </c>
      <c r="N50" s="25"/>
      <c r="O50">
        <f>IF(Q50&gt;0,RANK(Q50,Q:Q)+COUNTIF($Q$2:Q50,Q50)-1,"")</f>
        <v>26</v>
      </c>
      <c r="P50" t="str">
        <f>IF(COUNTIF(P$2:P49,B50)&gt;0,"",B50)</f>
        <v>FOMGET1</v>
      </c>
      <c r="Q50">
        <f t="shared" si="5"/>
        <v>811</v>
      </c>
    </row>
    <row r="51" spans="1:17" ht="15.75">
      <c r="A51" s="3">
        <f>IF(G51&gt;0,RANK(G51,G:G)+COUNTIF($G$2:G51,G51)-1,"")</f>
        <v>56</v>
      </c>
      <c r="B51" s="71" t="s">
        <v>112</v>
      </c>
      <c r="C51" s="72" t="s">
        <v>100</v>
      </c>
      <c r="D51" s="11">
        <v>93</v>
      </c>
      <c r="E51" s="12">
        <v>87</v>
      </c>
      <c r="F51" s="13">
        <v>136</v>
      </c>
      <c r="G51" s="14">
        <f t="shared" si="0"/>
        <v>105.33333333333333</v>
      </c>
      <c r="H51" s="9">
        <f t="shared" si="1"/>
        <v>316</v>
      </c>
      <c r="J51" s="15">
        <f t="shared" si="6"/>
        <v>50</v>
      </c>
      <c r="K51" s="16">
        <f t="shared" si="2"/>
      </c>
      <c r="L51" s="17">
        <f t="shared" si="3"/>
        <v>0</v>
      </c>
      <c r="M51" s="18">
        <f t="shared" si="4"/>
        <v>0</v>
      </c>
      <c r="N51" s="25"/>
      <c r="O51">
        <f>IF(Q51&gt;0,RANK(Q51,Q:Q)+COUNTIF($Q$2:Q51,Q51)-1,"")</f>
      </c>
      <c r="P51">
        <f>IF(COUNTIF(P$2:P50,B51)&gt;0,"",B51)</f>
      </c>
      <c r="Q51">
        <f t="shared" si="5"/>
        <v>0</v>
      </c>
    </row>
    <row r="52" spans="1:17" ht="15.75">
      <c r="A52" s="3">
        <f>IF(G52&gt;0,RANK(G52,G:G)+COUNTIF($G$2:G52,G52)-1,"")</f>
        <v>54</v>
      </c>
      <c r="B52" s="71" t="s">
        <v>113</v>
      </c>
      <c r="C52" s="72" t="s">
        <v>99</v>
      </c>
      <c r="D52" s="11">
        <v>116</v>
      </c>
      <c r="E52" s="12">
        <v>125</v>
      </c>
      <c r="F52" s="13">
        <v>122</v>
      </c>
      <c r="G52" s="14">
        <f t="shared" si="0"/>
        <v>121</v>
      </c>
      <c r="H52" s="9">
        <f t="shared" si="1"/>
        <v>363</v>
      </c>
      <c r="J52" s="15">
        <f t="shared" si="6"/>
        <v>51</v>
      </c>
      <c r="K52" s="16">
        <f t="shared" si="2"/>
      </c>
      <c r="L52" s="17">
        <f t="shared" si="3"/>
        <v>0</v>
      </c>
      <c r="M52" s="18">
        <f t="shared" si="4"/>
        <v>0</v>
      </c>
      <c r="N52" s="25"/>
      <c r="O52">
        <f>IF(Q52&gt;0,RANK(Q52,Q:Q)+COUNTIF($Q$2:Q52,Q52)-1,"")</f>
        <v>27</v>
      </c>
      <c r="P52" t="str">
        <f>IF(COUNTIF(P$2:P51,B52)&gt;0,"",B52)</f>
        <v>FOMGET2</v>
      </c>
      <c r="Q52">
        <f t="shared" si="5"/>
        <v>696</v>
      </c>
    </row>
    <row r="53" spans="1:17" ht="15.75">
      <c r="A53" s="3">
        <f>IF(G53&gt;0,RANK(G53,G:G)+COUNTIF($G$2:G53,G53)-1,"")</f>
        <v>55</v>
      </c>
      <c r="B53" s="71" t="s">
        <v>113</v>
      </c>
      <c r="C53" s="72" t="s">
        <v>101</v>
      </c>
      <c r="D53" s="11">
        <v>85</v>
      </c>
      <c r="E53" s="12">
        <v>95</v>
      </c>
      <c r="F53" s="13">
        <v>153</v>
      </c>
      <c r="G53" s="14">
        <f t="shared" si="0"/>
        <v>111</v>
      </c>
      <c r="H53" s="9">
        <f t="shared" si="1"/>
        <v>333</v>
      </c>
      <c r="J53" s="15">
        <f t="shared" si="6"/>
        <v>52</v>
      </c>
      <c r="K53" s="16">
        <f t="shared" si="2"/>
      </c>
      <c r="L53" s="17">
        <f t="shared" si="3"/>
        <v>0</v>
      </c>
      <c r="M53" s="18">
        <f t="shared" si="4"/>
        <v>0</v>
      </c>
      <c r="N53" s="25"/>
      <c r="O53">
        <f>IF(Q53&gt;0,RANK(Q53,Q:Q)+COUNTIF($Q$2:Q53,Q53)-1,"")</f>
      </c>
      <c r="P53">
        <f>IF(COUNTIF(P$2:P52,B53)&gt;0,"",B53)</f>
      </c>
      <c r="Q53">
        <f t="shared" si="5"/>
        <v>0</v>
      </c>
    </row>
    <row r="54" spans="1:17" ht="15.75">
      <c r="A54" s="3">
        <f>IF(G54&gt;0,RANK(G54,G:G)+COUNTIF($G$2:G54,G54)-1,"")</f>
        <v>57</v>
      </c>
      <c r="B54" s="71" t="s">
        <v>114</v>
      </c>
      <c r="C54" s="72" t="s">
        <v>102</v>
      </c>
      <c r="D54" s="11">
        <v>100</v>
      </c>
      <c r="E54" s="12">
        <v>75</v>
      </c>
      <c r="F54" s="13">
        <v>106</v>
      </c>
      <c r="G54" s="14">
        <f t="shared" si="0"/>
        <v>93.66666666666667</v>
      </c>
      <c r="H54" s="9">
        <f t="shared" si="1"/>
        <v>281</v>
      </c>
      <c r="J54" s="15">
        <f t="shared" si="6"/>
        <v>53</v>
      </c>
      <c r="K54" s="16">
        <f t="shared" si="2"/>
      </c>
      <c r="L54" s="17">
        <f t="shared" si="3"/>
        <v>0</v>
      </c>
      <c r="M54" s="18">
        <f t="shared" si="4"/>
        <v>0</v>
      </c>
      <c r="N54" s="25"/>
      <c r="O54">
        <f>IF(Q54&gt;0,RANK(Q54,Q:Q)+COUNTIF($Q$2:Q54,Q54)-1,"")</f>
        <v>28</v>
      </c>
      <c r="P54" t="str">
        <f>IF(COUNTIF(P$2:P53,B54)&gt;0,"",B54)</f>
        <v>FOMGET3</v>
      </c>
      <c r="Q54">
        <f t="shared" si="5"/>
        <v>654</v>
      </c>
    </row>
    <row r="55" spans="1:17" ht="15.75">
      <c r="A55" s="3">
        <f>IF(G55&gt;0,RANK(G55,G:G)+COUNTIF($G$2:G55,G55)-1,"")</f>
        <v>52</v>
      </c>
      <c r="B55" s="71" t="s">
        <v>114</v>
      </c>
      <c r="C55" s="72" t="s">
        <v>103</v>
      </c>
      <c r="D55" s="11">
        <v>124</v>
      </c>
      <c r="E55" s="12">
        <v>111</v>
      </c>
      <c r="F55" s="19">
        <v>138</v>
      </c>
      <c r="G55" s="14">
        <f t="shared" si="0"/>
        <v>124.33333333333333</v>
      </c>
      <c r="H55" s="9">
        <f t="shared" si="1"/>
        <v>373</v>
      </c>
      <c r="J55" s="15">
        <f t="shared" si="6"/>
        <v>54</v>
      </c>
      <c r="K55" s="16">
        <f t="shared" si="2"/>
      </c>
      <c r="L55" s="17">
        <f t="shared" si="3"/>
        <v>0</v>
      </c>
      <c r="M55" s="18">
        <f t="shared" si="4"/>
        <v>0</v>
      </c>
      <c r="N55" s="25"/>
      <c r="O55">
        <f>IF(Q55&gt;0,RANK(Q55,Q:Q)+COUNTIF($Q$2:Q55,Q55)-1,"")</f>
      </c>
      <c r="P55">
        <f>IF(COUNTIF(P$2:P54,B55)&gt;0,"",B55)</f>
      </c>
      <c r="Q55">
        <f t="shared" si="5"/>
        <v>0</v>
      </c>
    </row>
    <row r="56" spans="1:17" ht="15.75">
      <c r="A56" s="3">
        <f>IF(G56&gt;0,RANK(G56,G:G)+COUNTIF($G$2:G56,G56)-1,"")</f>
        <v>53</v>
      </c>
      <c r="B56" s="71" t="s">
        <v>36</v>
      </c>
      <c r="C56" s="72" t="s">
        <v>104</v>
      </c>
      <c r="D56" s="11">
        <v>132</v>
      </c>
      <c r="E56" s="12">
        <v>128</v>
      </c>
      <c r="F56" s="19">
        <v>106</v>
      </c>
      <c r="G56" s="14">
        <f t="shared" si="0"/>
        <v>122</v>
      </c>
      <c r="H56" s="9">
        <f t="shared" si="1"/>
        <v>366</v>
      </c>
      <c r="J56" s="15">
        <f t="shared" si="6"/>
        <v>55</v>
      </c>
      <c r="K56" s="16">
        <f t="shared" si="2"/>
      </c>
      <c r="L56" s="17">
        <f t="shared" si="3"/>
        <v>0</v>
      </c>
      <c r="M56" s="18">
        <f t="shared" si="4"/>
        <v>0</v>
      </c>
      <c r="N56" s="25"/>
      <c r="O56">
        <f>IF(Q56&gt;0,RANK(Q56,Q:Q)+COUNTIF($Q$2:Q56,Q56)-1,"")</f>
        <v>29</v>
      </c>
      <c r="P56" t="str">
        <f>IF(COUNTIF(P$2:P55,B56)&gt;0,"",B56)</f>
        <v>SITAL</v>
      </c>
      <c r="Q56">
        <f t="shared" si="5"/>
        <v>366</v>
      </c>
    </row>
    <row r="57" spans="1:17" ht="15.75">
      <c r="A57" s="3">
        <f>IF(G57&gt;0,RANK(G57,G:G)+COUNTIF($G$2:G57,G57)-1,"")</f>
        <v>35</v>
      </c>
      <c r="B57" s="71" t="s">
        <v>116</v>
      </c>
      <c r="C57" s="72" t="s">
        <v>108</v>
      </c>
      <c r="D57" s="11">
        <v>184</v>
      </c>
      <c r="E57" s="12">
        <v>157</v>
      </c>
      <c r="F57" s="19">
        <v>172</v>
      </c>
      <c r="G57" s="14">
        <f t="shared" si="0"/>
        <v>171</v>
      </c>
      <c r="H57" s="9">
        <f t="shared" si="1"/>
        <v>513</v>
      </c>
      <c r="J57" s="15">
        <f t="shared" si="6"/>
        <v>56</v>
      </c>
      <c r="K57" s="16">
        <f t="shared" si="2"/>
      </c>
      <c r="L57" s="17">
        <f t="shared" si="3"/>
        <v>0</v>
      </c>
      <c r="M57" s="18">
        <f t="shared" si="4"/>
        <v>0</v>
      </c>
      <c r="N57" s="25"/>
      <c r="O57">
        <f>IF(Q57&gt;0,RANK(Q57,Q:Q)+COUNTIF($Q$2:Q57,Q57)-1,"")</f>
        <v>22</v>
      </c>
      <c r="P57" t="str">
        <f>IF(COUNTIF(P$2:P56,B57)&gt;0,"",B57)</f>
        <v>ATATÜRK İ.Ö.O1</v>
      </c>
      <c r="Q57">
        <f t="shared" si="5"/>
        <v>989</v>
      </c>
    </row>
    <row r="58" spans="1:17" ht="15.75">
      <c r="A58" s="3">
        <f>IF(G58&gt;0,RANK(G58,G:G)+COUNTIF($G$2:G58,G58)-1,"")</f>
        <v>46</v>
      </c>
      <c r="B58" s="71" t="s">
        <v>116</v>
      </c>
      <c r="C58" s="72" t="s">
        <v>109</v>
      </c>
      <c r="D58" s="11">
        <v>131</v>
      </c>
      <c r="E58" s="12">
        <v>156</v>
      </c>
      <c r="F58" s="19">
        <v>189</v>
      </c>
      <c r="G58" s="14">
        <f t="shared" si="0"/>
        <v>158.66666666666666</v>
      </c>
      <c r="H58" s="9">
        <f t="shared" si="1"/>
        <v>476</v>
      </c>
      <c r="J58" s="15">
        <f t="shared" si="6"/>
        <v>57</v>
      </c>
      <c r="K58" s="16">
        <f t="shared" si="2"/>
      </c>
      <c r="L58" s="17">
        <f t="shared" si="3"/>
        <v>0</v>
      </c>
      <c r="M58" s="18">
        <f t="shared" si="4"/>
        <v>0</v>
      </c>
      <c r="N58" s="25"/>
      <c r="O58">
        <f>IF(Q58&gt;0,RANK(Q58,Q:Q)+COUNTIF($Q$2:Q58,Q58)-1,"")</f>
      </c>
      <c r="P58">
        <f>IF(COUNTIF(P$2:P57,B58)&gt;0,"",B58)</f>
      </c>
      <c r="Q58">
        <f t="shared" si="5"/>
        <v>0</v>
      </c>
    </row>
    <row r="59" spans="1:17" ht="15.75">
      <c r="A59" s="3">
        <f>IF(G59&gt;0,RANK(G59,G:G)+COUNTIF($G$2:G59,G59)-1,"")</f>
      </c>
      <c r="B59" s="71" t="s">
        <v>105</v>
      </c>
      <c r="C59" s="72" t="s">
        <v>106</v>
      </c>
      <c r="D59" s="11"/>
      <c r="E59" s="12"/>
      <c r="F59" s="19"/>
      <c r="G59" s="14">
        <f t="shared" si="0"/>
        <v>0</v>
      </c>
      <c r="H59" s="9">
        <f t="shared" si="1"/>
        <v>0</v>
      </c>
      <c r="J59" s="15">
        <f t="shared" si="6"/>
        <v>58</v>
      </c>
      <c r="K59" s="16">
        <f t="shared" si="2"/>
      </c>
      <c r="L59" s="17">
        <f t="shared" si="3"/>
        <v>0</v>
      </c>
      <c r="M59" s="18">
        <f t="shared" si="4"/>
        <v>0</v>
      </c>
      <c r="N59" s="25"/>
      <c r="O59">
        <f>IF(Q59&gt;0,RANK(Q59,Q:Q)+COUNTIF($Q$2:Q59,Q59)-1,"")</f>
      </c>
      <c r="P59" t="str">
        <f>IF(COUNTIF(P$2:P58,B59)&gt;0,"",B59)</f>
        <v>NİLÜFER GENÇLİK </v>
      </c>
      <c r="Q59">
        <f t="shared" si="5"/>
        <v>0</v>
      </c>
    </row>
    <row r="60" spans="1:17" ht="15.75">
      <c r="A60" s="3">
        <f>IF(G60&gt;0,RANK(G60,G:G)+COUNTIF($G$2:G60,G60)-1,"")</f>
      </c>
      <c r="B60" s="71"/>
      <c r="C60" s="72"/>
      <c r="D60" s="11"/>
      <c r="E60" s="12"/>
      <c r="F60" s="19"/>
      <c r="G60" s="14">
        <f t="shared" si="0"/>
        <v>0</v>
      </c>
      <c r="H60" s="9">
        <f t="shared" si="1"/>
        <v>0</v>
      </c>
      <c r="J60" s="15">
        <f t="shared" si="6"/>
        <v>59</v>
      </c>
      <c r="K60" s="16">
        <f t="shared" si="2"/>
      </c>
      <c r="L60" s="17">
        <f t="shared" si="3"/>
        <v>0</v>
      </c>
      <c r="M60" s="18">
        <f t="shared" si="4"/>
        <v>0</v>
      </c>
      <c r="N60" s="25"/>
      <c r="O60">
        <f>IF(Q60&gt;0,RANK(Q60,Q:Q)+COUNTIF($Q$2:Q60,Q60)-1,"")</f>
      </c>
      <c r="P60">
        <f>IF(COUNTIF(P$2:P59,B60)&gt;0,"",B60)</f>
        <v>0</v>
      </c>
      <c r="Q60">
        <f t="shared" si="5"/>
        <v>0</v>
      </c>
    </row>
    <row r="61" spans="1:17" ht="15.75">
      <c r="A61" s="3">
        <f>IF(G61&gt;0,RANK(G61,G:G)+COUNTIF($G$2:G61,G61)-1,"")</f>
      </c>
      <c r="B61" s="71"/>
      <c r="C61" s="72"/>
      <c r="D61" s="11"/>
      <c r="E61" s="12"/>
      <c r="F61" s="19"/>
      <c r="G61" s="14">
        <f t="shared" si="0"/>
        <v>0</v>
      </c>
      <c r="H61" s="9">
        <f t="shared" si="1"/>
        <v>0</v>
      </c>
      <c r="J61" s="15">
        <f t="shared" si="6"/>
        <v>60</v>
      </c>
      <c r="K61" s="16">
        <f t="shared" si="2"/>
      </c>
      <c r="L61" s="17">
        <f t="shared" si="3"/>
        <v>0</v>
      </c>
      <c r="M61" s="18">
        <f t="shared" si="4"/>
        <v>0</v>
      </c>
      <c r="N61" s="25"/>
      <c r="O61">
        <f>IF(Q61&gt;0,RANK(Q61,Q:Q)+COUNTIF($Q$2:Q61,Q61)-1,"")</f>
      </c>
      <c r="P61">
        <f>IF(COUNTIF(P$2:P60,B61)&gt;0,"",B61)</f>
      </c>
      <c r="Q61">
        <f t="shared" si="5"/>
        <v>0</v>
      </c>
    </row>
    <row r="62" spans="1:17" ht="15.75">
      <c r="A62" s="3">
        <f>IF(G62&gt;0,RANK(G62,G:G)+COUNTIF($G$2:G62,G62)-1,"")</f>
      </c>
      <c r="B62" s="71"/>
      <c r="C62" s="72"/>
      <c r="D62" s="11"/>
      <c r="E62" s="20"/>
      <c r="F62" s="19"/>
      <c r="G62" s="14">
        <f t="shared" si="0"/>
        <v>0</v>
      </c>
      <c r="H62" s="9">
        <f t="shared" si="1"/>
        <v>0</v>
      </c>
      <c r="J62" s="15">
        <f t="shared" si="6"/>
        <v>61</v>
      </c>
      <c r="K62" s="16">
        <f t="shared" si="2"/>
      </c>
      <c r="L62" s="17">
        <f t="shared" si="3"/>
        <v>0</v>
      </c>
      <c r="M62" s="18">
        <f t="shared" si="4"/>
        <v>0</v>
      </c>
      <c r="N62" s="25"/>
      <c r="O62">
        <f>IF(Q62&gt;0,RANK(Q62,Q:Q)+COUNTIF($Q$2:Q62,Q62)-1,"")</f>
      </c>
      <c r="P62">
        <f>IF(COUNTIF(P$2:P61,B62)&gt;0,"",B62)</f>
      </c>
      <c r="Q62">
        <f t="shared" si="5"/>
        <v>0</v>
      </c>
    </row>
    <row r="63" spans="1:17" ht="15.75">
      <c r="A63" s="3">
        <f>IF(G63&gt;0,RANK(G63,G:G)+COUNTIF($G$2:G63,G63)-1,"")</f>
      </c>
      <c r="B63" s="71"/>
      <c r="C63" s="72"/>
      <c r="D63" s="11"/>
      <c r="E63" s="20"/>
      <c r="F63" s="19"/>
      <c r="G63" s="14">
        <f t="shared" si="0"/>
        <v>0</v>
      </c>
      <c r="H63" s="9">
        <f t="shared" si="1"/>
        <v>0</v>
      </c>
      <c r="J63" s="15">
        <f t="shared" si="6"/>
        <v>62</v>
      </c>
      <c r="K63" s="16">
        <f t="shared" si="2"/>
      </c>
      <c r="L63" s="17">
        <f t="shared" si="3"/>
        <v>0</v>
      </c>
      <c r="M63" s="18">
        <f t="shared" si="4"/>
        <v>0</v>
      </c>
      <c r="N63" s="25"/>
      <c r="O63">
        <f>IF(Q63&gt;0,RANK(Q63,Q:Q)+COUNTIF($Q$2:Q63,Q63)-1,"")</f>
      </c>
      <c r="P63">
        <f>IF(COUNTIF(P$2:P62,B63)&gt;0,"",B63)</f>
      </c>
      <c r="Q63">
        <f t="shared" si="5"/>
        <v>0</v>
      </c>
    </row>
    <row r="64" spans="1:17" ht="15.75">
      <c r="A64" s="3">
        <f>IF(G64&gt;0,RANK(G64,G:G)+COUNTIF($G$2:G64,G64)-1,"")</f>
      </c>
      <c r="B64" s="71"/>
      <c r="C64" s="72"/>
      <c r="D64" s="11"/>
      <c r="E64" s="20"/>
      <c r="F64" s="19"/>
      <c r="G64" s="14">
        <f t="shared" si="0"/>
        <v>0</v>
      </c>
      <c r="H64" s="9">
        <f t="shared" si="1"/>
        <v>0</v>
      </c>
      <c r="J64" s="15">
        <f t="shared" si="6"/>
        <v>63</v>
      </c>
      <c r="K64" s="16">
        <f t="shared" si="2"/>
      </c>
      <c r="L64" s="17">
        <f t="shared" si="3"/>
        <v>0</v>
      </c>
      <c r="M64" s="18">
        <f t="shared" si="4"/>
        <v>0</v>
      </c>
      <c r="N64" s="25"/>
      <c r="O64">
        <f>IF(Q64&gt;0,RANK(Q64,Q:Q)+COUNTIF($Q$2:Q64,Q64)-1,"")</f>
      </c>
      <c r="P64">
        <f>IF(COUNTIF(P$2:P63,B64)&gt;0,"",B64)</f>
      </c>
      <c r="Q64">
        <f t="shared" si="5"/>
        <v>0</v>
      </c>
    </row>
    <row r="65" spans="1:17" ht="15.75">
      <c r="A65" s="3">
        <f>IF(G65&gt;0,RANK(G65,G:G)+COUNTIF($G$2:G65,G65)-1,"")</f>
      </c>
      <c r="B65" s="71"/>
      <c r="C65" s="72"/>
      <c r="D65" s="11"/>
      <c r="E65" s="20"/>
      <c r="F65" s="19"/>
      <c r="G65" s="14">
        <f t="shared" si="0"/>
        <v>0</v>
      </c>
      <c r="H65" s="9">
        <f t="shared" si="1"/>
        <v>0</v>
      </c>
      <c r="J65" s="15">
        <f t="shared" si="6"/>
        <v>64</v>
      </c>
      <c r="K65" s="16">
        <f t="shared" si="2"/>
      </c>
      <c r="L65" s="17">
        <f t="shared" si="3"/>
        <v>0</v>
      </c>
      <c r="M65" s="18">
        <f t="shared" si="4"/>
        <v>0</v>
      </c>
      <c r="N65" s="25"/>
      <c r="O65">
        <f>IF(Q65&gt;0,RANK(Q65,Q:Q)+COUNTIF($Q$2:Q65,Q65)-1,"")</f>
      </c>
      <c r="P65">
        <f>IF(COUNTIF(P$2:P64,B65)&gt;0,"",B65)</f>
      </c>
      <c r="Q65">
        <f t="shared" si="5"/>
        <v>0</v>
      </c>
    </row>
    <row r="66" spans="1:17" ht="15.75">
      <c r="A66" s="3">
        <f>IF(G66&gt;0,RANK(G66,G:G)+COUNTIF($G$2:G66,G66)-1,"")</f>
      </c>
      <c r="B66" s="71"/>
      <c r="C66" s="72"/>
      <c r="D66" s="11"/>
      <c r="E66" s="20"/>
      <c r="F66" s="19"/>
      <c r="G66" s="14">
        <f t="shared" si="0"/>
        <v>0</v>
      </c>
      <c r="H66" s="9">
        <f t="shared" si="1"/>
        <v>0</v>
      </c>
      <c r="J66" s="15">
        <f t="shared" si="6"/>
        <v>65</v>
      </c>
      <c r="K66" s="16">
        <f t="shared" si="2"/>
      </c>
      <c r="L66" s="17">
        <f t="shared" si="3"/>
        <v>0</v>
      </c>
      <c r="M66" s="18">
        <f t="shared" si="4"/>
        <v>0</v>
      </c>
      <c r="N66" s="25"/>
      <c r="O66">
        <f>IF(Q66&gt;0,RANK(Q66,Q:Q)+COUNTIF($Q$2:Q66,Q66)-1,"")</f>
      </c>
      <c r="P66">
        <f>IF(COUNTIF(P$2:P65,B66)&gt;0,"",B66)</f>
      </c>
      <c r="Q66">
        <f t="shared" si="5"/>
        <v>0</v>
      </c>
    </row>
    <row r="67" spans="1:17" ht="15.75">
      <c r="A67" s="3">
        <f>IF(G67&gt;0,RANK(G67,G:G)+COUNTIF($G$2:G67,G67)-1,"")</f>
      </c>
      <c r="B67" s="71"/>
      <c r="C67" s="72"/>
      <c r="D67" s="11"/>
      <c r="E67" s="20"/>
      <c r="F67" s="19"/>
      <c r="G67" s="14">
        <f aca="true" t="shared" si="7" ref="G67:G100">IF(SUM(D67:F67)&gt;0,AVERAGE(D67:F67),0)</f>
        <v>0</v>
      </c>
      <c r="H67" s="9">
        <f aca="true" t="shared" si="8" ref="H67:H100">SUM(D67:F67)</f>
        <v>0</v>
      </c>
      <c r="J67" s="15">
        <f t="shared" si="6"/>
        <v>66</v>
      </c>
      <c r="K67" s="16">
        <f aca="true" t="shared" si="9" ref="K67:K100">IF(ISERROR(INDEX(P$1:P$65536,MATCH(J67,O$1:O$65536,0))),"",INDEX(P$1:P$65536,MATCH(J67,O$1:O$65536,0)))</f>
      </c>
      <c r="L67" s="17">
        <f aca="true" t="shared" si="10" ref="L67:L100">IF(ISERROR(INDEX(Q$1:Q$65536,MATCH(J67,O$1:O$65536,0))),0,(INDEX(Q$1:Q$65536,MATCH(J67,O$1:O$65536,0))))</f>
        <v>0</v>
      </c>
      <c r="M67" s="18">
        <f aca="true" t="shared" si="11" ref="M67:M100">IF(L67&gt;0,L67/6,0)</f>
        <v>0</v>
      </c>
      <c r="N67" s="25"/>
      <c r="O67">
        <f>IF(Q67&gt;0,RANK(Q67,Q:Q)+COUNTIF($Q$2:Q67,Q67)-1,"")</f>
      </c>
      <c r="P67">
        <f>IF(COUNTIF(P$2:P66,B67)&gt;0,"",B67)</f>
      </c>
      <c r="Q67">
        <f aca="true" t="shared" si="12" ref="Q67:Q100">SUMIF(B$1:B$65536,P67,H$1:H$65536)</f>
        <v>0</v>
      </c>
    </row>
    <row r="68" spans="1:17" ht="15.75">
      <c r="A68" s="3">
        <f>IF(G68&gt;0,RANK(G68,G:G)+COUNTIF($G$2:G68,G68)-1,"")</f>
      </c>
      <c r="B68" s="71"/>
      <c r="C68" s="72"/>
      <c r="D68" s="11"/>
      <c r="E68" s="20"/>
      <c r="F68" s="19"/>
      <c r="G68" s="14">
        <f t="shared" si="7"/>
        <v>0</v>
      </c>
      <c r="H68" s="9">
        <f t="shared" si="8"/>
        <v>0</v>
      </c>
      <c r="J68" s="15">
        <f aca="true" t="shared" si="13" ref="J68:J100">J67+1</f>
        <v>67</v>
      </c>
      <c r="K68" s="16">
        <f t="shared" si="9"/>
      </c>
      <c r="L68" s="17">
        <f t="shared" si="10"/>
        <v>0</v>
      </c>
      <c r="M68" s="18">
        <f t="shared" si="11"/>
        <v>0</v>
      </c>
      <c r="N68" s="25"/>
      <c r="O68">
        <f>IF(Q68&gt;0,RANK(Q68,Q:Q)+COUNTIF($Q$2:Q68,Q68)-1,"")</f>
      </c>
      <c r="P68">
        <f>IF(COUNTIF(P$2:P67,B68)&gt;0,"",B68)</f>
      </c>
      <c r="Q68">
        <f t="shared" si="12"/>
        <v>0</v>
      </c>
    </row>
    <row r="69" spans="1:17" ht="15.75">
      <c r="A69" s="3">
        <f>IF(G69&gt;0,RANK(G69,G:G)+COUNTIF($G$2:G69,G69)-1,"")</f>
      </c>
      <c r="B69" s="71"/>
      <c r="C69" s="72"/>
      <c r="D69" s="11"/>
      <c r="E69" s="20"/>
      <c r="F69" s="19"/>
      <c r="G69" s="14">
        <f t="shared" si="7"/>
        <v>0</v>
      </c>
      <c r="H69" s="9">
        <f t="shared" si="8"/>
        <v>0</v>
      </c>
      <c r="J69" s="15">
        <f t="shared" si="13"/>
        <v>68</v>
      </c>
      <c r="K69" s="16">
        <f t="shared" si="9"/>
      </c>
      <c r="L69" s="17">
        <f t="shared" si="10"/>
        <v>0</v>
      </c>
      <c r="M69" s="18">
        <f t="shared" si="11"/>
        <v>0</v>
      </c>
      <c r="N69" s="25"/>
      <c r="O69">
        <f>IF(Q69&gt;0,RANK(Q69,Q:Q)+COUNTIF($Q$2:Q69,Q69)-1,"")</f>
      </c>
      <c r="P69">
        <f>IF(COUNTIF(P$2:P68,B69)&gt;0,"",B69)</f>
      </c>
      <c r="Q69">
        <f t="shared" si="12"/>
        <v>0</v>
      </c>
    </row>
    <row r="70" spans="1:17" ht="15.75">
      <c r="A70" s="3">
        <f>IF(G70&gt;0,RANK(G70,G:G)+COUNTIF($G$2:G70,G70)-1,"")</f>
      </c>
      <c r="B70" s="71"/>
      <c r="C70" s="72"/>
      <c r="D70" s="11"/>
      <c r="E70" s="20"/>
      <c r="F70" s="19"/>
      <c r="G70" s="14">
        <f t="shared" si="7"/>
        <v>0</v>
      </c>
      <c r="H70" s="9">
        <f t="shared" si="8"/>
        <v>0</v>
      </c>
      <c r="J70" s="15">
        <f t="shared" si="13"/>
        <v>69</v>
      </c>
      <c r="K70" s="16">
        <f t="shared" si="9"/>
      </c>
      <c r="L70" s="17">
        <f t="shared" si="10"/>
        <v>0</v>
      </c>
      <c r="M70" s="18">
        <f t="shared" si="11"/>
        <v>0</v>
      </c>
      <c r="N70" s="25"/>
      <c r="O70">
        <f>IF(Q70&gt;0,RANK(Q70,Q:Q)+COUNTIF($Q$2:Q70,Q70)-1,"")</f>
      </c>
      <c r="P70">
        <f>IF(COUNTIF(P$2:P69,B70)&gt;0,"",B70)</f>
      </c>
      <c r="Q70">
        <f t="shared" si="12"/>
        <v>0</v>
      </c>
    </row>
    <row r="71" spans="1:17" ht="15.75">
      <c r="A71" s="3">
        <f>IF(G71&gt;0,RANK(G71,G:G)+COUNTIF($G$2:G71,G71)-1,"")</f>
      </c>
      <c r="B71" s="71"/>
      <c r="C71" s="72"/>
      <c r="D71" s="11"/>
      <c r="E71" s="20"/>
      <c r="F71" s="19"/>
      <c r="G71" s="14">
        <f t="shared" si="7"/>
        <v>0</v>
      </c>
      <c r="H71" s="9">
        <f t="shared" si="8"/>
        <v>0</v>
      </c>
      <c r="J71" s="15">
        <f t="shared" si="13"/>
        <v>70</v>
      </c>
      <c r="K71" s="16">
        <f t="shared" si="9"/>
      </c>
      <c r="L71" s="17">
        <f t="shared" si="10"/>
        <v>0</v>
      </c>
      <c r="M71" s="18">
        <f t="shared" si="11"/>
        <v>0</v>
      </c>
      <c r="N71" s="25"/>
      <c r="O71">
        <f>IF(Q71&gt;0,RANK(Q71,Q:Q)+COUNTIF($Q$2:Q71,Q71)-1,"")</f>
      </c>
      <c r="P71">
        <f>IF(COUNTIF(P$2:P70,B71)&gt;0,"",B71)</f>
      </c>
      <c r="Q71">
        <f t="shared" si="12"/>
        <v>0</v>
      </c>
    </row>
    <row r="72" spans="1:17" ht="15.75">
      <c r="A72" s="3">
        <f>IF(G72&gt;0,RANK(G72,G:G)+COUNTIF($G$2:G72,G72)-1,"")</f>
      </c>
      <c r="B72" s="71"/>
      <c r="C72" s="72"/>
      <c r="D72" s="11"/>
      <c r="E72" s="20"/>
      <c r="F72" s="19"/>
      <c r="G72" s="14">
        <f t="shared" si="7"/>
        <v>0</v>
      </c>
      <c r="H72" s="9">
        <f t="shared" si="8"/>
        <v>0</v>
      </c>
      <c r="J72" s="15">
        <f t="shared" si="13"/>
        <v>71</v>
      </c>
      <c r="K72" s="16">
        <f t="shared" si="9"/>
      </c>
      <c r="L72" s="17">
        <f t="shared" si="10"/>
        <v>0</v>
      </c>
      <c r="M72" s="18">
        <f t="shared" si="11"/>
        <v>0</v>
      </c>
      <c r="N72" s="25"/>
      <c r="O72">
        <f>IF(Q72&gt;0,RANK(Q72,Q:Q)+COUNTIF($Q$2:Q72,Q72)-1,"")</f>
      </c>
      <c r="P72">
        <f>IF(COUNTIF(P$2:P71,B72)&gt;0,"",B72)</f>
      </c>
      <c r="Q72">
        <f t="shared" si="12"/>
        <v>0</v>
      </c>
    </row>
    <row r="73" spans="1:17" ht="15.75">
      <c r="A73" s="3">
        <f>IF(G73&gt;0,RANK(G73,G:G)+COUNTIF($G$2:G73,G73)-1,"")</f>
      </c>
      <c r="B73" s="71"/>
      <c r="C73" s="72"/>
      <c r="D73" s="11"/>
      <c r="E73" s="20"/>
      <c r="F73" s="19"/>
      <c r="G73" s="14">
        <f t="shared" si="7"/>
        <v>0</v>
      </c>
      <c r="H73" s="9">
        <f t="shared" si="8"/>
        <v>0</v>
      </c>
      <c r="J73" s="15">
        <f t="shared" si="13"/>
        <v>72</v>
      </c>
      <c r="K73" s="16">
        <f t="shared" si="9"/>
      </c>
      <c r="L73" s="17">
        <f t="shared" si="10"/>
        <v>0</v>
      </c>
      <c r="M73" s="18">
        <f t="shared" si="11"/>
        <v>0</v>
      </c>
      <c r="N73" s="25"/>
      <c r="O73">
        <f>IF(Q73&gt;0,RANK(Q73,Q:Q)+COUNTIF($Q$2:Q73,Q73)-1,"")</f>
      </c>
      <c r="P73">
        <f>IF(COUNTIF(P$2:P72,B73)&gt;0,"",B73)</f>
      </c>
      <c r="Q73">
        <f t="shared" si="12"/>
        <v>0</v>
      </c>
    </row>
    <row r="74" spans="1:17" ht="15.75">
      <c r="A74" s="3">
        <f>IF(G74&gt;0,RANK(G74,G:G)+COUNTIF($G$2:G74,G74)-1,"")</f>
      </c>
      <c r="B74" s="71"/>
      <c r="C74" s="72"/>
      <c r="D74" s="11"/>
      <c r="E74" s="20"/>
      <c r="F74" s="19"/>
      <c r="G74" s="14">
        <f t="shared" si="7"/>
        <v>0</v>
      </c>
      <c r="H74" s="9">
        <f t="shared" si="8"/>
        <v>0</v>
      </c>
      <c r="J74" s="15">
        <f t="shared" si="13"/>
        <v>73</v>
      </c>
      <c r="K74" s="16">
        <f t="shared" si="9"/>
      </c>
      <c r="L74" s="17">
        <f t="shared" si="10"/>
        <v>0</v>
      </c>
      <c r="M74" s="18">
        <f t="shared" si="11"/>
        <v>0</v>
      </c>
      <c r="N74" s="25"/>
      <c r="O74">
        <f>IF(Q74&gt;0,RANK(Q74,Q:Q)+COUNTIF($Q$2:Q74,Q74)-1,"")</f>
      </c>
      <c r="P74">
        <f>IF(COUNTIF(P$2:P73,B74)&gt;0,"",B74)</f>
      </c>
      <c r="Q74">
        <f t="shared" si="12"/>
        <v>0</v>
      </c>
    </row>
    <row r="75" spans="1:17" ht="15.75">
      <c r="A75" s="3">
        <f>IF(G75&gt;0,RANK(G75,G:G)+COUNTIF($G$2:G75,G75)-1,"")</f>
      </c>
      <c r="B75" s="71"/>
      <c r="C75" s="72"/>
      <c r="D75" s="11"/>
      <c r="E75" s="20"/>
      <c r="F75" s="19"/>
      <c r="G75" s="14">
        <f t="shared" si="7"/>
        <v>0</v>
      </c>
      <c r="H75" s="9">
        <f t="shared" si="8"/>
        <v>0</v>
      </c>
      <c r="J75" s="15">
        <f t="shared" si="13"/>
        <v>74</v>
      </c>
      <c r="K75" s="16">
        <f t="shared" si="9"/>
      </c>
      <c r="L75" s="17">
        <f t="shared" si="10"/>
        <v>0</v>
      </c>
      <c r="M75" s="18">
        <f t="shared" si="11"/>
        <v>0</v>
      </c>
      <c r="N75" s="25"/>
      <c r="O75">
        <f>IF(Q75&gt;0,RANK(Q75,Q:Q)+COUNTIF($Q$2:Q75,Q75)-1,"")</f>
      </c>
      <c r="P75">
        <f>IF(COUNTIF(P$2:P74,B75)&gt;0,"",B75)</f>
      </c>
      <c r="Q75">
        <f t="shared" si="12"/>
        <v>0</v>
      </c>
    </row>
    <row r="76" spans="1:17" ht="15.75">
      <c r="A76" s="3">
        <f>IF(G76&gt;0,RANK(G76,G:G)+COUNTIF($G$2:G76,G76)-1,"")</f>
      </c>
      <c r="B76" s="71"/>
      <c r="C76" s="72"/>
      <c r="D76" s="11"/>
      <c r="E76" s="20"/>
      <c r="F76" s="19"/>
      <c r="G76" s="14">
        <f t="shared" si="7"/>
        <v>0</v>
      </c>
      <c r="H76" s="9">
        <f t="shared" si="8"/>
        <v>0</v>
      </c>
      <c r="J76" s="15">
        <f t="shared" si="13"/>
        <v>75</v>
      </c>
      <c r="K76" s="16">
        <f t="shared" si="9"/>
      </c>
      <c r="L76" s="17">
        <f t="shared" si="10"/>
        <v>0</v>
      </c>
      <c r="M76" s="18">
        <f t="shared" si="11"/>
        <v>0</v>
      </c>
      <c r="N76" s="25"/>
      <c r="O76">
        <f>IF(Q76&gt;0,RANK(Q76,Q:Q)+COUNTIF($Q$2:Q76,Q76)-1,"")</f>
      </c>
      <c r="P76">
        <f>IF(COUNTIF(P$2:P75,B76)&gt;0,"",B76)</f>
      </c>
      <c r="Q76">
        <f t="shared" si="12"/>
        <v>0</v>
      </c>
    </row>
    <row r="77" spans="1:17" ht="15.75">
      <c r="A77" s="3">
        <f>IF(G77&gt;0,RANK(G77,G:G)+COUNTIF($G$2:G77,G77)-1,"")</f>
      </c>
      <c r="B77" s="71"/>
      <c r="C77" s="72"/>
      <c r="D77" s="11"/>
      <c r="E77" s="20"/>
      <c r="F77" s="19"/>
      <c r="G77" s="14">
        <f t="shared" si="7"/>
        <v>0</v>
      </c>
      <c r="H77" s="9">
        <f t="shared" si="8"/>
        <v>0</v>
      </c>
      <c r="J77" s="15">
        <f t="shared" si="13"/>
        <v>76</v>
      </c>
      <c r="K77" s="16">
        <f t="shared" si="9"/>
      </c>
      <c r="L77" s="17">
        <f t="shared" si="10"/>
        <v>0</v>
      </c>
      <c r="M77" s="18">
        <f t="shared" si="11"/>
        <v>0</v>
      </c>
      <c r="N77" s="25"/>
      <c r="O77">
        <f>IF(Q77&gt;0,RANK(Q77,Q:Q)+COUNTIF($Q$2:Q77,Q77)-1,"")</f>
      </c>
      <c r="P77">
        <f>IF(COUNTIF(P$2:P76,B77)&gt;0,"",B77)</f>
      </c>
      <c r="Q77">
        <f t="shared" si="12"/>
        <v>0</v>
      </c>
    </row>
    <row r="78" spans="1:17" ht="15.75">
      <c r="A78" s="3">
        <f>IF(G78&gt;0,RANK(G78,G:G)+COUNTIF($G$2:G78,G78)-1,"")</f>
      </c>
      <c r="B78" s="71"/>
      <c r="C78" s="72"/>
      <c r="D78" s="11"/>
      <c r="E78" s="20"/>
      <c r="F78" s="19"/>
      <c r="G78" s="14">
        <f t="shared" si="7"/>
        <v>0</v>
      </c>
      <c r="H78" s="9">
        <f t="shared" si="8"/>
        <v>0</v>
      </c>
      <c r="J78" s="15">
        <f t="shared" si="13"/>
        <v>77</v>
      </c>
      <c r="K78" s="16">
        <f t="shared" si="9"/>
      </c>
      <c r="L78" s="17">
        <f t="shared" si="10"/>
        <v>0</v>
      </c>
      <c r="M78" s="18">
        <f t="shared" si="11"/>
        <v>0</v>
      </c>
      <c r="N78" s="25"/>
      <c r="O78">
        <f>IF(Q78&gt;0,RANK(Q78,Q:Q)+COUNTIF($Q$2:Q78,Q78)-1,"")</f>
      </c>
      <c r="P78">
        <f>IF(COUNTIF(P$2:P77,B78)&gt;0,"",B78)</f>
      </c>
      <c r="Q78">
        <f t="shared" si="12"/>
        <v>0</v>
      </c>
    </row>
    <row r="79" spans="1:17" ht="15.75">
      <c r="A79" s="3">
        <f>IF(G79&gt;0,RANK(G79,G:G)+COUNTIF($G$2:G79,G79)-1,"")</f>
      </c>
      <c r="B79" s="71"/>
      <c r="C79" s="72"/>
      <c r="D79" s="11"/>
      <c r="E79" s="20"/>
      <c r="F79" s="19"/>
      <c r="G79" s="14">
        <f t="shared" si="7"/>
        <v>0</v>
      </c>
      <c r="H79" s="9">
        <f t="shared" si="8"/>
        <v>0</v>
      </c>
      <c r="J79" s="15">
        <f t="shared" si="13"/>
        <v>78</v>
      </c>
      <c r="K79" s="16">
        <f t="shared" si="9"/>
      </c>
      <c r="L79" s="17">
        <f t="shared" si="10"/>
        <v>0</v>
      </c>
      <c r="M79" s="18">
        <f t="shared" si="11"/>
        <v>0</v>
      </c>
      <c r="N79" s="25"/>
      <c r="O79">
        <f>IF(Q79&gt;0,RANK(Q79,Q:Q)+COUNTIF($Q$2:Q79,Q79)-1,"")</f>
      </c>
      <c r="P79">
        <f>IF(COUNTIF(P$2:P78,B79)&gt;0,"",B79)</f>
      </c>
      <c r="Q79">
        <f t="shared" si="12"/>
        <v>0</v>
      </c>
    </row>
    <row r="80" spans="1:17" ht="15.75">
      <c r="A80" s="3">
        <f>IF(G80&gt;0,RANK(G80,G:G)+COUNTIF($G$2:G80,G80)-1,"")</f>
      </c>
      <c r="B80" s="71"/>
      <c r="C80" s="72"/>
      <c r="D80" s="11"/>
      <c r="E80" s="20"/>
      <c r="F80" s="19"/>
      <c r="G80" s="14">
        <f t="shared" si="7"/>
        <v>0</v>
      </c>
      <c r="H80" s="9">
        <f t="shared" si="8"/>
        <v>0</v>
      </c>
      <c r="J80" s="15">
        <f t="shared" si="13"/>
        <v>79</v>
      </c>
      <c r="K80" s="16">
        <f t="shared" si="9"/>
      </c>
      <c r="L80" s="17">
        <f t="shared" si="10"/>
        <v>0</v>
      </c>
      <c r="M80" s="18">
        <f t="shared" si="11"/>
        <v>0</v>
      </c>
      <c r="N80" s="25"/>
      <c r="O80">
        <f>IF(Q80&gt;0,RANK(Q80,Q:Q)+COUNTIF($Q$2:Q80,Q80)-1,"")</f>
      </c>
      <c r="P80">
        <f>IF(COUNTIF(P$2:P79,B80)&gt;0,"",B80)</f>
      </c>
      <c r="Q80">
        <f t="shared" si="12"/>
        <v>0</v>
      </c>
    </row>
    <row r="81" spans="1:17" ht="15.75">
      <c r="A81" s="3">
        <f>IF(G81&gt;0,RANK(G81,G:G)+COUNTIF($G$2:G81,G81)-1,"")</f>
      </c>
      <c r="B81" s="71"/>
      <c r="C81" s="72"/>
      <c r="D81" s="11"/>
      <c r="E81" s="20"/>
      <c r="F81" s="19"/>
      <c r="G81" s="14">
        <f t="shared" si="7"/>
        <v>0</v>
      </c>
      <c r="H81" s="9">
        <f t="shared" si="8"/>
        <v>0</v>
      </c>
      <c r="J81" s="15">
        <f t="shared" si="13"/>
        <v>80</v>
      </c>
      <c r="K81" s="16">
        <f t="shared" si="9"/>
      </c>
      <c r="L81" s="17">
        <f t="shared" si="10"/>
        <v>0</v>
      </c>
      <c r="M81" s="18">
        <f t="shared" si="11"/>
        <v>0</v>
      </c>
      <c r="N81" s="25"/>
      <c r="O81">
        <f>IF(Q81&gt;0,RANK(Q81,Q:Q)+COUNTIF($Q$2:Q81,Q81)-1,"")</f>
      </c>
      <c r="P81">
        <f>IF(COUNTIF(P$2:P80,B81)&gt;0,"",B81)</f>
      </c>
      <c r="Q81">
        <f t="shared" si="12"/>
        <v>0</v>
      </c>
    </row>
    <row r="82" spans="1:17" ht="15.75">
      <c r="A82" s="3">
        <f>IF(G82&gt;0,RANK(G82,G:G)+COUNTIF($G$2:G82,G82)-1,"")</f>
      </c>
      <c r="B82" s="71"/>
      <c r="C82" s="72"/>
      <c r="D82" s="11"/>
      <c r="E82" s="20"/>
      <c r="F82" s="19"/>
      <c r="G82" s="14">
        <f t="shared" si="7"/>
        <v>0</v>
      </c>
      <c r="H82" s="9">
        <f t="shared" si="8"/>
        <v>0</v>
      </c>
      <c r="J82" s="15">
        <f t="shared" si="13"/>
        <v>81</v>
      </c>
      <c r="K82" s="16">
        <f t="shared" si="9"/>
      </c>
      <c r="L82" s="17">
        <f t="shared" si="10"/>
        <v>0</v>
      </c>
      <c r="M82" s="18">
        <f t="shared" si="11"/>
        <v>0</v>
      </c>
      <c r="N82" s="25"/>
      <c r="O82">
        <f>IF(Q82&gt;0,RANK(Q82,Q:Q)+COUNTIF($Q$2:Q82,Q82)-1,"")</f>
      </c>
      <c r="P82">
        <f>IF(COUNTIF(P$2:P81,B82)&gt;0,"",B82)</f>
      </c>
      <c r="Q82">
        <f t="shared" si="12"/>
        <v>0</v>
      </c>
    </row>
    <row r="83" spans="1:17" ht="15.75">
      <c r="A83" s="3">
        <f>IF(G83&gt;0,RANK(G83,G:G)+COUNTIF($G$2:G83,G83)-1,"")</f>
      </c>
      <c r="B83" s="71"/>
      <c r="C83" s="72"/>
      <c r="D83" s="11"/>
      <c r="E83" s="20"/>
      <c r="F83" s="19"/>
      <c r="G83" s="14">
        <f t="shared" si="7"/>
        <v>0</v>
      </c>
      <c r="H83" s="9">
        <f t="shared" si="8"/>
        <v>0</v>
      </c>
      <c r="J83" s="15">
        <f t="shared" si="13"/>
        <v>82</v>
      </c>
      <c r="K83" s="16">
        <f t="shared" si="9"/>
      </c>
      <c r="L83" s="17">
        <f t="shared" si="10"/>
        <v>0</v>
      </c>
      <c r="M83" s="18">
        <f t="shared" si="11"/>
        <v>0</v>
      </c>
      <c r="N83" s="25"/>
      <c r="O83">
        <f>IF(Q83&gt;0,RANK(Q83,Q:Q)+COUNTIF($Q$2:Q83,Q83)-1,"")</f>
      </c>
      <c r="P83">
        <f>IF(COUNTIF(P$2:P82,B83)&gt;0,"",B83)</f>
      </c>
      <c r="Q83">
        <f t="shared" si="12"/>
        <v>0</v>
      </c>
    </row>
    <row r="84" spans="1:17" ht="15.75">
      <c r="A84" s="3">
        <f>IF(G84&gt;0,RANK(G84,G:G)+COUNTIF($G$2:G84,G84)-1,"")</f>
      </c>
      <c r="B84" s="71"/>
      <c r="C84" s="72"/>
      <c r="D84" s="11"/>
      <c r="E84" s="20"/>
      <c r="F84" s="19"/>
      <c r="G84" s="14">
        <f t="shared" si="7"/>
        <v>0</v>
      </c>
      <c r="H84" s="9">
        <f t="shared" si="8"/>
        <v>0</v>
      </c>
      <c r="J84" s="15">
        <f t="shared" si="13"/>
        <v>83</v>
      </c>
      <c r="K84" s="16">
        <f t="shared" si="9"/>
      </c>
      <c r="L84" s="17">
        <f t="shared" si="10"/>
        <v>0</v>
      </c>
      <c r="M84" s="18">
        <f t="shared" si="11"/>
        <v>0</v>
      </c>
      <c r="N84" s="25"/>
      <c r="O84">
        <f>IF(Q84&gt;0,RANK(Q84,Q:Q)+COUNTIF($Q$2:Q84,Q84)-1,"")</f>
      </c>
      <c r="P84">
        <f>IF(COUNTIF(P$2:P83,B84)&gt;0,"",B84)</f>
      </c>
      <c r="Q84">
        <f t="shared" si="12"/>
        <v>0</v>
      </c>
    </row>
    <row r="85" spans="1:17" ht="15.75">
      <c r="A85" s="3">
        <f>IF(G85&gt;0,RANK(G85,G:G)+COUNTIF($G$2:G85,G85)-1,"")</f>
      </c>
      <c r="B85" s="71"/>
      <c r="C85" s="72"/>
      <c r="D85" s="11"/>
      <c r="E85" s="20"/>
      <c r="F85" s="19"/>
      <c r="G85" s="14">
        <f t="shared" si="7"/>
        <v>0</v>
      </c>
      <c r="H85" s="9">
        <f t="shared" si="8"/>
        <v>0</v>
      </c>
      <c r="J85" s="15">
        <f t="shared" si="13"/>
        <v>84</v>
      </c>
      <c r="K85" s="16">
        <f t="shared" si="9"/>
      </c>
      <c r="L85" s="17">
        <f t="shared" si="10"/>
        <v>0</v>
      </c>
      <c r="M85" s="18">
        <f t="shared" si="11"/>
        <v>0</v>
      </c>
      <c r="N85" s="25"/>
      <c r="O85">
        <f>IF(Q85&gt;0,RANK(Q85,Q:Q)+COUNTIF($Q$2:Q85,Q85)-1,"")</f>
      </c>
      <c r="P85">
        <f>IF(COUNTIF(P$2:P84,B85)&gt;0,"",B85)</f>
      </c>
      <c r="Q85">
        <f t="shared" si="12"/>
        <v>0</v>
      </c>
    </row>
    <row r="86" spans="1:17" ht="15.75">
      <c r="A86" s="3">
        <f>IF(G86&gt;0,RANK(G86,G:G)+COUNTIF($G$2:G86,G86)-1,"")</f>
      </c>
      <c r="B86" s="71"/>
      <c r="C86" s="72"/>
      <c r="D86" s="11"/>
      <c r="E86" s="20"/>
      <c r="F86" s="19"/>
      <c r="G86" s="14">
        <f t="shared" si="7"/>
        <v>0</v>
      </c>
      <c r="H86" s="9">
        <f t="shared" si="8"/>
        <v>0</v>
      </c>
      <c r="J86" s="15">
        <f t="shared" si="13"/>
        <v>85</v>
      </c>
      <c r="K86" s="16">
        <f t="shared" si="9"/>
      </c>
      <c r="L86" s="17">
        <f t="shared" si="10"/>
        <v>0</v>
      </c>
      <c r="M86" s="18">
        <f t="shared" si="11"/>
        <v>0</v>
      </c>
      <c r="N86" s="25"/>
      <c r="O86">
        <f>IF(Q86&gt;0,RANK(Q86,Q:Q)+COUNTIF($Q$2:Q86,Q86)-1,"")</f>
      </c>
      <c r="P86">
        <f>IF(COUNTIF(P$2:P85,B86)&gt;0,"",B86)</f>
      </c>
      <c r="Q86">
        <f t="shared" si="12"/>
        <v>0</v>
      </c>
    </row>
    <row r="87" spans="1:17" ht="15.75">
      <c r="A87" s="3">
        <f>IF(G87&gt;0,RANK(G87,G:G)+COUNTIF($G$2:G87,G87)-1,"")</f>
      </c>
      <c r="B87" s="71"/>
      <c r="C87" s="72"/>
      <c r="D87" s="11"/>
      <c r="E87" s="20"/>
      <c r="F87" s="19"/>
      <c r="G87" s="14">
        <f t="shared" si="7"/>
        <v>0</v>
      </c>
      <c r="H87" s="9">
        <f t="shared" si="8"/>
        <v>0</v>
      </c>
      <c r="J87" s="15">
        <f t="shared" si="13"/>
        <v>86</v>
      </c>
      <c r="K87" s="16">
        <f t="shared" si="9"/>
      </c>
      <c r="L87" s="17">
        <f t="shared" si="10"/>
        <v>0</v>
      </c>
      <c r="M87" s="18">
        <f t="shared" si="11"/>
        <v>0</v>
      </c>
      <c r="N87" s="25"/>
      <c r="O87">
        <f>IF(Q87&gt;0,RANK(Q87,Q:Q)+COUNTIF($Q$2:Q87,Q87)-1,"")</f>
      </c>
      <c r="P87">
        <f>IF(COUNTIF(P$2:P86,B87)&gt;0,"",B87)</f>
      </c>
      <c r="Q87">
        <f t="shared" si="12"/>
        <v>0</v>
      </c>
    </row>
    <row r="88" spans="1:17" ht="15.75">
      <c r="A88" s="3">
        <f>IF(G88&gt;0,RANK(G88,G:G)+COUNTIF($G$2:G88,G88)-1,"")</f>
      </c>
      <c r="B88" s="71"/>
      <c r="C88" s="72"/>
      <c r="D88" s="11"/>
      <c r="E88" s="20"/>
      <c r="F88" s="19"/>
      <c r="G88" s="14">
        <f t="shared" si="7"/>
        <v>0</v>
      </c>
      <c r="H88" s="9">
        <f t="shared" si="8"/>
        <v>0</v>
      </c>
      <c r="J88" s="15">
        <f t="shared" si="13"/>
        <v>87</v>
      </c>
      <c r="K88" s="16">
        <f t="shared" si="9"/>
      </c>
      <c r="L88" s="17">
        <f t="shared" si="10"/>
        <v>0</v>
      </c>
      <c r="M88" s="18">
        <f t="shared" si="11"/>
        <v>0</v>
      </c>
      <c r="N88" s="25"/>
      <c r="O88">
        <f>IF(Q88&gt;0,RANK(Q88,Q:Q)+COUNTIF($Q$2:Q88,Q88)-1,"")</f>
      </c>
      <c r="P88">
        <f>IF(COUNTIF(P$2:P87,B88)&gt;0,"",B88)</f>
      </c>
      <c r="Q88">
        <f t="shared" si="12"/>
        <v>0</v>
      </c>
    </row>
    <row r="89" spans="1:17" ht="15.75">
      <c r="A89" s="3">
        <f>IF(G89&gt;0,RANK(G89,G:G)+COUNTIF($G$2:G89,G89)-1,"")</f>
      </c>
      <c r="B89" s="71"/>
      <c r="C89" s="72"/>
      <c r="D89" s="11"/>
      <c r="E89" s="20"/>
      <c r="F89" s="19"/>
      <c r="G89" s="14">
        <f t="shared" si="7"/>
        <v>0</v>
      </c>
      <c r="H89" s="9">
        <f t="shared" si="8"/>
        <v>0</v>
      </c>
      <c r="J89" s="15">
        <f t="shared" si="13"/>
        <v>88</v>
      </c>
      <c r="K89" s="16">
        <f t="shared" si="9"/>
      </c>
      <c r="L89" s="17">
        <f t="shared" si="10"/>
        <v>0</v>
      </c>
      <c r="M89" s="18">
        <f t="shared" si="11"/>
        <v>0</v>
      </c>
      <c r="N89" s="25"/>
      <c r="O89">
        <f>IF(Q89&gt;0,RANK(Q89,Q:Q)+COUNTIF($Q$2:Q89,Q89)-1,"")</f>
      </c>
      <c r="P89">
        <f>IF(COUNTIF(P$2:P88,B89)&gt;0,"",B89)</f>
      </c>
      <c r="Q89">
        <f t="shared" si="12"/>
        <v>0</v>
      </c>
    </row>
    <row r="90" spans="1:17" ht="15.75">
      <c r="A90" s="3">
        <f>IF(G90&gt;0,RANK(G90,G:G)+COUNTIF($G$2:G90,G90)-1,"")</f>
      </c>
      <c r="B90" s="71"/>
      <c r="C90" s="72"/>
      <c r="D90" s="11"/>
      <c r="E90" s="20"/>
      <c r="F90" s="19"/>
      <c r="G90" s="14">
        <f t="shared" si="7"/>
        <v>0</v>
      </c>
      <c r="H90" s="9">
        <f t="shared" si="8"/>
        <v>0</v>
      </c>
      <c r="J90" s="15">
        <f t="shared" si="13"/>
        <v>89</v>
      </c>
      <c r="K90" s="16">
        <f t="shared" si="9"/>
      </c>
      <c r="L90" s="17">
        <f t="shared" si="10"/>
        <v>0</v>
      </c>
      <c r="M90" s="18">
        <f t="shared" si="11"/>
        <v>0</v>
      </c>
      <c r="N90" s="25"/>
      <c r="O90">
        <f>IF(Q90&gt;0,RANK(Q90,Q:Q)+COUNTIF($Q$2:Q90,Q90)-1,"")</f>
      </c>
      <c r="P90">
        <f>IF(COUNTIF(P$2:P89,B90)&gt;0,"",B90)</f>
      </c>
      <c r="Q90">
        <f t="shared" si="12"/>
        <v>0</v>
      </c>
    </row>
    <row r="91" spans="1:17" ht="15.75">
      <c r="A91" s="3">
        <f>IF(G91&gt;0,RANK(G91,G:G)+COUNTIF($G$2:G91,G91)-1,"")</f>
      </c>
      <c r="B91" s="71"/>
      <c r="C91" s="72"/>
      <c r="D91" s="11"/>
      <c r="E91" s="20"/>
      <c r="F91" s="19"/>
      <c r="G91" s="14">
        <f t="shared" si="7"/>
        <v>0</v>
      </c>
      <c r="H91" s="9">
        <f t="shared" si="8"/>
        <v>0</v>
      </c>
      <c r="J91" s="15">
        <f t="shared" si="13"/>
        <v>90</v>
      </c>
      <c r="K91" s="16">
        <f t="shared" si="9"/>
      </c>
      <c r="L91" s="17">
        <f t="shared" si="10"/>
        <v>0</v>
      </c>
      <c r="M91" s="18">
        <f t="shared" si="11"/>
        <v>0</v>
      </c>
      <c r="N91" s="25"/>
      <c r="O91">
        <f>IF(Q91&gt;0,RANK(Q91,Q:Q)+COUNTIF($Q$2:Q91,Q91)-1,"")</f>
      </c>
      <c r="P91">
        <f>IF(COUNTIF(P$2:P90,B91)&gt;0,"",B91)</f>
      </c>
      <c r="Q91">
        <f t="shared" si="12"/>
        <v>0</v>
      </c>
    </row>
    <row r="92" spans="1:17" ht="15.75">
      <c r="A92" s="3">
        <f>IF(G92&gt;0,RANK(G92,G:G)+COUNTIF($G$2:G92,G92)-1,"")</f>
      </c>
      <c r="B92" s="71"/>
      <c r="C92" s="72"/>
      <c r="D92" s="11"/>
      <c r="E92" s="20"/>
      <c r="F92" s="19"/>
      <c r="G92" s="14">
        <f t="shared" si="7"/>
        <v>0</v>
      </c>
      <c r="H92" s="9">
        <f t="shared" si="8"/>
        <v>0</v>
      </c>
      <c r="J92" s="15">
        <f t="shared" si="13"/>
        <v>91</v>
      </c>
      <c r="K92" s="16">
        <f t="shared" si="9"/>
      </c>
      <c r="L92" s="17">
        <f t="shared" si="10"/>
        <v>0</v>
      </c>
      <c r="M92" s="18">
        <f t="shared" si="11"/>
        <v>0</v>
      </c>
      <c r="N92" s="25"/>
      <c r="O92">
        <f>IF(Q92&gt;0,RANK(Q92,Q:Q)+COUNTIF($Q$2:Q92,Q92)-1,"")</f>
      </c>
      <c r="P92">
        <f>IF(COUNTIF(P$2:P91,B92)&gt;0,"",B92)</f>
      </c>
      <c r="Q92">
        <f t="shared" si="12"/>
        <v>0</v>
      </c>
    </row>
    <row r="93" spans="1:17" ht="15.75">
      <c r="A93" s="3">
        <f>IF(G93&gt;0,RANK(G93,G:G)+COUNTIF($G$2:G93,G93)-1,"")</f>
      </c>
      <c r="B93" s="71"/>
      <c r="C93" s="72"/>
      <c r="D93" s="11"/>
      <c r="E93" s="20"/>
      <c r="F93" s="19"/>
      <c r="G93" s="14">
        <f t="shared" si="7"/>
        <v>0</v>
      </c>
      <c r="H93" s="9">
        <f t="shared" si="8"/>
        <v>0</v>
      </c>
      <c r="J93" s="15">
        <f t="shared" si="13"/>
        <v>92</v>
      </c>
      <c r="K93" s="16">
        <f t="shared" si="9"/>
      </c>
      <c r="L93" s="17">
        <f t="shared" si="10"/>
        <v>0</v>
      </c>
      <c r="M93" s="18">
        <f t="shared" si="11"/>
        <v>0</v>
      </c>
      <c r="N93" s="25"/>
      <c r="O93">
        <f>IF(Q93&gt;0,RANK(Q93,Q:Q)+COUNTIF($Q$2:Q93,Q93)-1,"")</f>
      </c>
      <c r="P93">
        <f>IF(COUNTIF(P$2:P92,B93)&gt;0,"",B93)</f>
      </c>
      <c r="Q93">
        <f t="shared" si="12"/>
        <v>0</v>
      </c>
    </row>
    <row r="94" spans="1:17" ht="15.75">
      <c r="A94" s="3">
        <f>IF(G94&gt;0,RANK(G94,G:G)+COUNTIF($G$2:G94,G94)-1,"")</f>
      </c>
      <c r="B94" s="71"/>
      <c r="C94" s="72"/>
      <c r="D94" s="11"/>
      <c r="E94" s="20"/>
      <c r="F94" s="19"/>
      <c r="G94" s="14">
        <f t="shared" si="7"/>
        <v>0</v>
      </c>
      <c r="H94" s="9">
        <f t="shared" si="8"/>
        <v>0</v>
      </c>
      <c r="J94" s="15">
        <f t="shared" si="13"/>
        <v>93</v>
      </c>
      <c r="K94" s="16">
        <f t="shared" si="9"/>
      </c>
      <c r="L94" s="17">
        <f t="shared" si="10"/>
        <v>0</v>
      </c>
      <c r="M94" s="18">
        <f t="shared" si="11"/>
        <v>0</v>
      </c>
      <c r="N94" s="25"/>
      <c r="O94">
        <f>IF(Q94&gt;0,RANK(Q94,Q:Q)+COUNTIF($Q$2:Q94,Q94)-1,"")</f>
      </c>
      <c r="P94">
        <f>IF(COUNTIF(P$2:P93,B94)&gt;0,"",B94)</f>
      </c>
      <c r="Q94">
        <f t="shared" si="12"/>
        <v>0</v>
      </c>
    </row>
    <row r="95" spans="1:17" ht="15.75">
      <c r="A95" s="3">
        <f>IF(G95&gt;0,RANK(G95,G:G)+COUNTIF($G$2:G95,G95)-1,"")</f>
      </c>
      <c r="B95" s="71"/>
      <c r="C95" s="72"/>
      <c r="D95" s="11"/>
      <c r="E95" s="20"/>
      <c r="F95" s="19"/>
      <c r="G95" s="14">
        <f t="shared" si="7"/>
        <v>0</v>
      </c>
      <c r="H95" s="9">
        <f t="shared" si="8"/>
        <v>0</v>
      </c>
      <c r="J95" s="15">
        <f t="shared" si="13"/>
        <v>94</v>
      </c>
      <c r="K95" s="16">
        <f t="shared" si="9"/>
      </c>
      <c r="L95" s="17">
        <f t="shared" si="10"/>
        <v>0</v>
      </c>
      <c r="M95" s="18">
        <f t="shared" si="11"/>
        <v>0</v>
      </c>
      <c r="N95" s="25"/>
      <c r="O95">
        <f>IF(Q95&gt;0,RANK(Q95,Q:Q)+COUNTIF($Q$2:Q95,Q95)-1,"")</f>
      </c>
      <c r="P95">
        <f>IF(COUNTIF(P$2:P94,B95)&gt;0,"",B95)</f>
      </c>
      <c r="Q95">
        <f t="shared" si="12"/>
        <v>0</v>
      </c>
    </row>
    <row r="96" spans="1:17" ht="15.75">
      <c r="A96" s="3">
        <f>IF(G96&gt;0,RANK(G96,G:G)+COUNTIF($G$2:G96,G96)-1,"")</f>
      </c>
      <c r="B96" s="71"/>
      <c r="C96" s="72"/>
      <c r="D96" s="11"/>
      <c r="E96" s="20"/>
      <c r="F96" s="19"/>
      <c r="G96" s="14">
        <f t="shared" si="7"/>
        <v>0</v>
      </c>
      <c r="H96" s="9">
        <f t="shared" si="8"/>
        <v>0</v>
      </c>
      <c r="J96" s="15">
        <f t="shared" si="13"/>
        <v>95</v>
      </c>
      <c r="K96" s="16">
        <f t="shared" si="9"/>
      </c>
      <c r="L96" s="17">
        <f t="shared" si="10"/>
        <v>0</v>
      </c>
      <c r="M96" s="18">
        <f t="shared" si="11"/>
        <v>0</v>
      </c>
      <c r="N96" s="25"/>
      <c r="O96">
        <f>IF(Q96&gt;0,RANK(Q96,Q:Q)+COUNTIF($Q$2:Q96,Q96)-1,"")</f>
      </c>
      <c r="P96">
        <f>IF(COUNTIF(P$2:P95,B96)&gt;0,"",B96)</f>
      </c>
      <c r="Q96">
        <f t="shared" si="12"/>
        <v>0</v>
      </c>
    </row>
    <row r="97" spans="1:17" ht="15.75">
      <c r="A97" s="3">
        <f>IF(G97&gt;0,RANK(G97,G:G)+COUNTIF($G$2:G97,G97)-1,"")</f>
      </c>
      <c r="B97" s="71"/>
      <c r="C97" s="72"/>
      <c r="D97" s="11"/>
      <c r="E97" s="20"/>
      <c r="F97" s="19"/>
      <c r="G97" s="14">
        <f t="shared" si="7"/>
        <v>0</v>
      </c>
      <c r="H97" s="9">
        <f t="shared" si="8"/>
        <v>0</v>
      </c>
      <c r="J97" s="15">
        <f t="shared" si="13"/>
        <v>96</v>
      </c>
      <c r="K97" s="16">
        <f t="shared" si="9"/>
      </c>
      <c r="L97" s="17">
        <f t="shared" si="10"/>
        <v>0</v>
      </c>
      <c r="M97" s="18">
        <f t="shared" si="11"/>
        <v>0</v>
      </c>
      <c r="N97" s="25"/>
      <c r="O97">
        <f>IF(Q97&gt;0,RANK(Q97,Q:Q)+COUNTIF($Q$2:Q97,Q97)-1,"")</f>
      </c>
      <c r="P97">
        <f>IF(COUNTIF(P$2:P96,B97)&gt;0,"",B97)</f>
      </c>
      <c r="Q97">
        <f t="shared" si="12"/>
        <v>0</v>
      </c>
    </row>
    <row r="98" spans="1:17" ht="15.75">
      <c r="A98" s="3">
        <f>IF(G98&gt;0,RANK(G98,G:G)+COUNTIF($G$2:G98,G98)-1,"")</f>
      </c>
      <c r="B98" s="71"/>
      <c r="C98" s="72"/>
      <c r="D98" s="11"/>
      <c r="E98" s="20"/>
      <c r="F98" s="19"/>
      <c r="G98" s="14">
        <f t="shared" si="7"/>
        <v>0</v>
      </c>
      <c r="H98" s="9">
        <f t="shared" si="8"/>
        <v>0</v>
      </c>
      <c r="J98" s="15">
        <f t="shared" si="13"/>
        <v>97</v>
      </c>
      <c r="K98" s="16">
        <f t="shared" si="9"/>
      </c>
      <c r="L98" s="17">
        <f t="shared" si="10"/>
        <v>0</v>
      </c>
      <c r="M98" s="18">
        <f t="shared" si="11"/>
        <v>0</v>
      </c>
      <c r="N98" s="25"/>
      <c r="O98">
        <f>IF(Q98&gt;0,RANK(Q98,Q:Q)+COUNTIF($Q$2:Q98,Q98)-1,"")</f>
      </c>
      <c r="P98">
        <f>IF(COUNTIF(P$2:P97,B98)&gt;0,"",B98)</f>
      </c>
      <c r="Q98">
        <f t="shared" si="12"/>
        <v>0</v>
      </c>
    </row>
    <row r="99" spans="1:17" ht="15.75">
      <c r="A99" s="3">
        <f>IF(G99&gt;0,RANK(G99,G:G)+COUNTIF($G$2:G99,G99)-1,"")</f>
      </c>
      <c r="B99" s="71"/>
      <c r="C99" s="72"/>
      <c r="D99" s="11"/>
      <c r="E99" s="20"/>
      <c r="F99" s="19"/>
      <c r="G99" s="14">
        <f t="shared" si="7"/>
        <v>0</v>
      </c>
      <c r="H99" s="9">
        <f t="shared" si="8"/>
        <v>0</v>
      </c>
      <c r="J99" s="15">
        <f t="shared" si="13"/>
        <v>98</v>
      </c>
      <c r="K99" s="16">
        <f t="shared" si="9"/>
      </c>
      <c r="L99" s="17">
        <f t="shared" si="10"/>
        <v>0</v>
      </c>
      <c r="M99" s="18">
        <f t="shared" si="11"/>
        <v>0</v>
      </c>
      <c r="N99" s="25"/>
      <c r="O99">
        <f>IF(Q99&gt;0,RANK(Q99,Q:Q)+COUNTIF($Q$2:Q99,Q99)-1,"")</f>
      </c>
      <c r="P99">
        <f>IF(COUNTIF(P$2:P98,B99)&gt;0,"",B99)</f>
      </c>
      <c r="Q99">
        <f t="shared" si="12"/>
        <v>0</v>
      </c>
    </row>
    <row r="100" spans="1:17" ht="16.5" thickBot="1">
      <c r="A100" s="4">
        <f>IF(G100&gt;0,RANK(G100,G:G)+COUNTIF($G$2:G100,G100)-1,"")</f>
      </c>
      <c r="B100" s="9"/>
      <c r="C100" s="10"/>
      <c r="D100" s="11"/>
      <c r="E100" s="20"/>
      <c r="F100" s="19"/>
      <c r="G100" s="14">
        <f t="shared" si="7"/>
        <v>0</v>
      </c>
      <c r="H100" s="9">
        <f t="shared" si="8"/>
        <v>0</v>
      </c>
      <c r="J100" s="15">
        <f t="shared" si="13"/>
        <v>99</v>
      </c>
      <c r="K100" s="16">
        <f t="shared" si="9"/>
      </c>
      <c r="L100" s="17">
        <f t="shared" si="10"/>
        <v>0</v>
      </c>
      <c r="M100" s="18">
        <f t="shared" si="11"/>
        <v>0</v>
      </c>
      <c r="N100" s="25"/>
      <c r="O100">
        <f>IF(Q100&gt;0,RANK(Q100,Q:Q)+COUNTIF($Q$2:Q100,Q100)-1,"")</f>
      </c>
      <c r="P100">
        <f>IF(COUNTIF(P$2:P99,B100)&gt;0,"",B100)</f>
      </c>
      <c r="Q100">
        <f t="shared" si="12"/>
        <v>0</v>
      </c>
    </row>
  </sheetData>
  <sheetProtection password="CC62" sheet="1" objects="1" scenarios="1"/>
  <protectedRanges>
    <protectedRange sqref="B1:F65536" name="Range1"/>
  </protectedRanges>
  <conditionalFormatting sqref="B100">
    <cfRule type="expression" priority="1" dxfId="0" stopIfTrue="1">
      <formula>B100=$K$2</formula>
    </cfRule>
    <cfRule type="expression" priority="2" dxfId="3" stopIfTrue="1">
      <formula>B100=$K$3</formula>
    </cfRule>
    <cfRule type="expression" priority="3" dxfId="4" stopIfTrue="1">
      <formula>B100=$K$4</formula>
    </cfRule>
  </conditionalFormatting>
  <conditionalFormatting sqref="C100">
    <cfRule type="expression" priority="4" dxfId="0" stopIfTrue="1">
      <formula>$B100=$K$2</formula>
    </cfRule>
    <cfRule type="expression" priority="5" dxfId="3" stopIfTrue="1">
      <formula>$B100=$K$3</formula>
    </cfRule>
    <cfRule type="expression" priority="6" dxfId="4" stopIfTrue="1">
      <formula>$B100=$K$4</formula>
    </cfRule>
  </conditionalFormatting>
  <conditionalFormatting sqref="B56:C78 B2:C25">
    <cfRule type="expression" priority="7" dxfId="0" stopIfTrue="1">
      <formula>$C2=#REF!</formula>
    </cfRule>
    <cfRule type="expression" priority="8" dxfId="1" stopIfTrue="1">
      <formula>$C2=#REF!</formula>
    </cfRule>
    <cfRule type="expression" priority="9" dxfId="2" stopIfTrue="1">
      <formula>$C2=#REF!</formula>
    </cfRule>
  </conditionalFormatting>
  <conditionalFormatting sqref="B38:B43 C36:C40">
    <cfRule type="expression" priority="10" dxfId="0" stopIfTrue="1">
      <formula>$C38=#REF!</formula>
    </cfRule>
    <cfRule type="expression" priority="11" dxfId="1" stopIfTrue="1">
      <formula>$C38=#REF!</formula>
    </cfRule>
    <cfRule type="expression" priority="12" dxfId="2" stopIfTrue="1">
      <formula>$C38=#REF!</formula>
    </cfRule>
  </conditionalFormatting>
  <conditionalFormatting sqref="C41:C43">
    <cfRule type="expression" priority="13" dxfId="0" stopIfTrue="1">
      <formula>$C38=#REF!</formula>
    </cfRule>
    <cfRule type="expression" priority="14" dxfId="1" stopIfTrue="1">
      <formula>$C38=#REF!</formula>
    </cfRule>
    <cfRule type="expression" priority="15" dxfId="2" stopIfTrue="1">
      <formula>$C38=#REF!</formula>
    </cfRule>
  </conditionalFormatting>
  <conditionalFormatting sqref="B26:C31">
    <cfRule type="expression" priority="16" dxfId="0" stopIfTrue="1">
      <formula>#REF!=#REF!</formula>
    </cfRule>
    <cfRule type="expression" priority="17" dxfId="1" stopIfTrue="1">
      <formula>#REF!=#REF!</formula>
    </cfRule>
    <cfRule type="expression" priority="18" dxfId="2" stopIfTrue="1">
      <formula>#REF!=#REF!</formula>
    </cfRule>
  </conditionalFormatting>
  <conditionalFormatting sqref="B32:B37 C32:C35 C47:C55 B50:B55">
    <cfRule type="expression" priority="19" dxfId="0" stopIfTrue="1">
      <formula>#REF!=#REF!</formula>
    </cfRule>
    <cfRule type="expression" priority="20" dxfId="1" stopIfTrue="1">
      <formula>#REF!=#REF!</formula>
    </cfRule>
    <cfRule type="expression" priority="21" dxfId="2" stopIfTrue="1">
      <formula>#REF!=#REF!</formula>
    </cfRule>
  </conditionalFormatting>
  <conditionalFormatting sqref="B79:C99 B44:B49 C44:C46">
    <cfRule type="expression" priority="22" dxfId="0" stopIfTrue="1">
      <formula>$C44=$K$2</formula>
    </cfRule>
    <cfRule type="expression" priority="23" dxfId="1" stopIfTrue="1">
      <formula>$C44=$K$3</formula>
    </cfRule>
    <cfRule type="expression" priority="24" dxfId="2" stopIfTrue="1">
      <formula>$C44=$K$4</formula>
    </cfRule>
  </conditionalFormatting>
  <printOptions/>
  <pageMargins left="0.1968503937007874" right="0.1968503937007874" top="0.984251968503937" bottom="0.1968503937007874" header="0.1968503937007874" footer="0.1968503937007874"/>
  <pageSetup fitToHeight="2" fitToWidth="1" horizontalDpi="600" verticalDpi="600" orientation="portrait" paperSize="9" scale="63" r:id="rId2"/>
  <headerFooter alignWithMargins="0"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showGridLines="0" showZeros="0" zoomScale="80" zoomScaleNormal="80" workbookViewId="0" topLeftCell="A1">
      <selection activeCell="M2" sqref="M2"/>
    </sheetView>
  </sheetViews>
  <sheetFormatPr defaultColWidth="9.00390625" defaultRowHeight="14.25"/>
  <cols>
    <col min="1" max="1" width="8.125" style="5" bestFit="1" customWidth="1"/>
    <col min="2" max="2" width="23.75390625" style="5" bestFit="1" customWidth="1"/>
    <col min="3" max="3" width="28.75390625" style="21" bestFit="1" customWidth="1"/>
    <col min="4" max="6" width="8.25390625" style="5" customWidth="1"/>
    <col min="7" max="7" width="8.50390625" style="22" customWidth="1"/>
    <col min="8" max="8" width="8.50390625" style="23" customWidth="1"/>
    <col min="9" max="9" width="2.625" style="0" customWidth="1"/>
    <col min="10" max="10" width="4.50390625" style="0" customWidth="1"/>
    <col min="11" max="11" width="18.75390625" style="0" customWidth="1"/>
    <col min="13" max="13" width="9.00390625" style="8" customWidth="1"/>
    <col min="14" max="14" width="9.00390625" style="24" customWidth="1"/>
    <col min="15" max="15" width="3.25390625" style="0" bestFit="1" customWidth="1"/>
    <col min="16" max="16" width="22.50390625" style="0" bestFit="1" customWidth="1"/>
    <col min="17" max="17" width="5.50390625" style="0" bestFit="1" customWidth="1"/>
  </cols>
  <sheetData>
    <row r="1" spans="1:13" ht="15.75" thickBot="1">
      <c r="A1" s="1" t="s">
        <v>5</v>
      </c>
      <c r="B1" s="1" t="s">
        <v>13</v>
      </c>
      <c r="C1" s="1" t="s">
        <v>6</v>
      </c>
      <c r="D1" s="1" t="s">
        <v>7</v>
      </c>
      <c r="E1" s="1" t="s">
        <v>8</v>
      </c>
      <c r="F1" s="1" t="s">
        <v>9</v>
      </c>
      <c r="G1" s="6" t="s">
        <v>10</v>
      </c>
      <c r="H1" s="7" t="s">
        <v>11</v>
      </c>
      <c r="J1" t="s">
        <v>12</v>
      </c>
      <c r="K1" t="s">
        <v>31</v>
      </c>
      <c r="L1" t="s">
        <v>11</v>
      </c>
      <c r="M1" s="8" t="s">
        <v>10</v>
      </c>
    </row>
    <row r="2" spans="1:17" ht="15.75">
      <c r="A2" s="2">
        <f>IF(G2&gt;0,RANK(G2,G:G)+COUNTIF($G$2:G2,G2)-1,"")</f>
        <v>5</v>
      </c>
      <c r="B2" s="71" t="s">
        <v>14</v>
      </c>
      <c r="C2" s="72" t="s">
        <v>51</v>
      </c>
      <c r="D2" s="11">
        <v>223</v>
      </c>
      <c r="E2" s="12">
        <v>223</v>
      </c>
      <c r="F2" s="13">
        <v>202</v>
      </c>
      <c r="G2" s="14">
        <f aca="true" t="shared" si="0" ref="G2:G33">IF(SUM(D2:F2)&gt;0,AVERAGE(D2:F2),0)</f>
        <v>216</v>
      </c>
      <c r="H2" s="9">
        <f aca="true" t="shared" si="1" ref="H2:H33">SUM(D2:F2)</f>
        <v>648</v>
      </c>
      <c r="J2" s="15">
        <v>1</v>
      </c>
      <c r="K2" s="66" t="str">
        <f aca="true" t="shared" si="2" ref="K2:K33">IF(ISERROR(INDEX(P$1:P$65536,MATCH(J2,O$1:O$65536,0))),"",INDEX(P$1:P$65536,MATCH(J2,O$1:O$65536,0)))</f>
        <v>ANKARASPOR1</v>
      </c>
      <c r="L2" s="17">
        <f aca="true" t="shared" si="3" ref="L2:L33">IF(ISERROR(INDEX(Q$1:Q$65536,MATCH(J2,O$1:O$65536,0))),0,(INDEX(Q$1:Q$65536,MATCH(J2,O$1:O$65536,0))))</f>
        <v>1915</v>
      </c>
      <c r="M2" s="18">
        <f aca="true" t="shared" si="4" ref="M2:M33">IF(L2&gt;0,L2/6,0)</f>
        <v>319.1666666666667</v>
      </c>
      <c r="N2" s="25"/>
      <c r="O2">
        <f>IF(Q2&gt;0,RANK(Q2,Q:Q)+COUNTIF($Q$2:Q2,Q2)-1,"")</f>
        <v>1</v>
      </c>
      <c r="P2" t="str">
        <f>B2</f>
        <v>ANKARASPOR1</v>
      </c>
      <c r="Q2">
        <f>SUMIF(B:B,P2,H:H)</f>
        <v>1915</v>
      </c>
    </row>
    <row r="3" spans="1:17" ht="15.75">
      <c r="A3" s="3">
        <f>IF(G3&gt;0,RANK(G3,G:G)+COUNTIF($G$2:G3,G3)-1,"")</f>
        <v>6</v>
      </c>
      <c r="B3" s="71" t="s">
        <v>14</v>
      </c>
      <c r="C3" s="72" t="s">
        <v>52</v>
      </c>
      <c r="D3" s="11">
        <v>215</v>
      </c>
      <c r="E3" s="12">
        <v>183</v>
      </c>
      <c r="F3" s="13">
        <v>245</v>
      </c>
      <c r="G3" s="14">
        <f t="shared" si="0"/>
        <v>214.33333333333334</v>
      </c>
      <c r="H3" s="9">
        <f t="shared" si="1"/>
        <v>643</v>
      </c>
      <c r="J3" s="15">
        <f aca="true" t="shared" si="5" ref="J3:J34">J2+1</f>
        <v>2</v>
      </c>
      <c r="K3" s="69" t="str">
        <f t="shared" si="2"/>
        <v>KEPEZ1</v>
      </c>
      <c r="L3" s="17">
        <f t="shared" si="3"/>
        <v>1797</v>
      </c>
      <c r="M3" s="18">
        <f t="shared" si="4"/>
        <v>299.5</v>
      </c>
      <c r="N3" s="25"/>
      <c r="O3">
        <f>IF(Q3&gt;0,RANK(Q3,Q:Q)+COUNTIF($Q$2:Q3,Q3)-1,"")</f>
      </c>
      <c r="P3">
        <f>IF(COUNTIF(P$2:P2,B3)&gt;0,"",B3)</f>
      </c>
      <c r="Q3">
        <f>SUMIF(B:B,P3,H:H)</f>
        <v>0</v>
      </c>
    </row>
    <row r="4" spans="1:17" ht="15.75">
      <c r="A4" s="3">
        <f>IF(G4&gt;0,RANK(G4,G:G)+COUNTIF($G$2:G4,G4)-1,"")</f>
        <v>7</v>
      </c>
      <c r="B4" s="71" t="s">
        <v>14</v>
      </c>
      <c r="C4" s="72" t="s">
        <v>53</v>
      </c>
      <c r="D4" s="11">
        <v>176</v>
      </c>
      <c r="E4" s="12">
        <v>210</v>
      </c>
      <c r="F4" s="13">
        <v>238</v>
      </c>
      <c r="G4" s="14">
        <f t="shared" si="0"/>
        <v>208</v>
      </c>
      <c r="H4" s="9">
        <f t="shared" si="1"/>
        <v>624</v>
      </c>
      <c r="J4" s="15">
        <f t="shared" si="5"/>
        <v>3</v>
      </c>
      <c r="K4" s="68" t="str">
        <f t="shared" si="2"/>
        <v>ES ES1</v>
      </c>
      <c r="L4" s="17">
        <f t="shared" si="3"/>
        <v>1774</v>
      </c>
      <c r="M4" s="18">
        <f t="shared" si="4"/>
        <v>295.6666666666667</v>
      </c>
      <c r="N4" s="25"/>
      <c r="O4">
        <f>IF(Q4&gt;0,RANK(Q4,Q:Q)+COUNTIF($Q$2:Q4,Q4)-1,"")</f>
      </c>
      <c r="P4">
        <f>IF(COUNTIF(P$2:P3,B4)&gt;0,"",B4)</f>
      </c>
      <c r="Q4">
        <f aca="true" t="shared" si="6" ref="Q4:Q67">SUMIF(B$1:B$65536,P4,H$1:H$65536)</f>
        <v>0</v>
      </c>
    </row>
    <row r="5" spans="1:17" ht="15.75">
      <c r="A5" s="3">
        <f>IF(G5&gt;0,RANK(G5,G:G)+COUNTIF($G$2:G5,G5)-1,"")</f>
        <v>32</v>
      </c>
      <c r="B5" s="71" t="s">
        <v>18</v>
      </c>
      <c r="C5" s="72" t="s">
        <v>56</v>
      </c>
      <c r="D5" s="11">
        <v>167</v>
      </c>
      <c r="E5" s="12">
        <v>195</v>
      </c>
      <c r="F5" s="13">
        <v>154</v>
      </c>
      <c r="G5" s="14">
        <f t="shared" si="0"/>
        <v>172</v>
      </c>
      <c r="H5" s="9">
        <f t="shared" si="1"/>
        <v>516</v>
      </c>
      <c r="J5" s="15">
        <f t="shared" si="5"/>
        <v>4</v>
      </c>
      <c r="K5" s="16" t="str">
        <f t="shared" si="2"/>
        <v>KAZAN1</v>
      </c>
      <c r="L5" s="17">
        <f t="shared" si="3"/>
        <v>1748</v>
      </c>
      <c r="M5" s="18">
        <f t="shared" si="4"/>
        <v>291.3333333333333</v>
      </c>
      <c r="N5" s="25"/>
      <c r="O5">
        <f>IF(Q5&gt;0,RANK(Q5,Q:Q)+COUNTIF($Q$2:Q5,Q5)-1,"")</f>
        <v>7</v>
      </c>
      <c r="P5" t="str">
        <f>IF(COUNTIF(P$2:P4,B5)&gt;0,"",B5)</f>
        <v>ANKARASPOR2</v>
      </c>
      <c r="Q5">
        <f t="shared" si="6"/>
        <v>1702</v>
      </c>
    </row>
    <row r="6" spans="1:17" ht="15.75">
      <c r="A6" s="3">
        <f>IF(G6&gt;0,RANK(G6,G:G)+COUNTIF($G$2:G6,G6)-1,"")</f>
        <v>34</v>
      </c>
      <c r="B6" s="71" t="s">
        <v>18</v>
      </c>
      <c r="C6" s="72" t="s">
        <v>110</v>
      </c>
      <c r="D6" s="11">
        <v>168</v>
      </c>
      <c r="E6" s="12">
        <v>169</v>
      </c>
      <c r="F6" s="13">
        <v>172</v>
      </c>
      <c r="G6" s="14">
        <f t="shared" si="0"/>
        <v>169.66666666666666</v>
      </c>
      <c r="H6" s="9">
        <f t="shared" si="1"/>
        <v>509</v>
      </c>
      <c r="J6" s="15">
        <f t="shared" si="5"/>
        <v>5</v>
      </c>
      <c r="K6" s="16" t="str">
        <f t="shared" si="2"/>
        <v>GENÇLERBİRLİĞİ2</v>
      </c>
      <c r="L6" s="17">
        <f t="shared" si="3"/>
        <v>1736</v>
      </c>
      <c r="M6" s="18">
        <f t="shared" si="4"/>
        <v>289.3333333333333</v>
      </c>
      <c r="N6" s="25"/>
      <c r="O6">
        <f>IF(Q6&gt;0,RANK(Q6,Q:Q)+COUNTIF($Q$2:Q6,Q6)-1,"")</f>
      </c>
      <c r="P6">
        <f>IF(COUNTIF(P$2:P5,B6)&gt;0,"",B6)</f>
      </c>
      <c r="Q6">
        <f t="shared" si="6"/>
        <v>0</v>
      </c>
    </row>
    <row r="7" spans="1:17" ht="15.75">
      <c r="A7" s="3">
        <f>IF(G7&gt;0,RANK(G7,G:G)+COUNTIF($G$2:G7,G7)-1,"")</f>
        <v>2</v>
      </c>
      <c r="B7" s="71" t="s">
        <v>18</v>
      </c>
      <c r="C7" s="72" t="s">
        <v>54</v>
      </c>
      <c r="D7" s="11">
        <v>228</v>
      </c>
      <c r="E7" s="12">
        <v>204</v>
      </c>
      <c r="F7" s="13">
        <v>245</v>
      </c>
      <c r="G7" s="14">
        <f t="shared" si="0"/>
        <v>225.66666666666666</v>
      </c>
      <c r="H7" s="9">
        <f t="shared" si="1"/>
        <v>677</v>
      </c>
      <c r="J7" s="15">
        <f t="shared" si="5"/>
        <v>6</v>
      </c>
      <c r="K7" s="16" t="str">
        <f t="shared" si="2"/>
        <v>GENÇLERBİRLİĞİ1</v>
      </c>
      <c r="L7" s="17">
        <f t="shared" si="3"/>
        <v>1732</v>
      </c>
      <c r="M7" s="18">
        <f t="shared" si="4"/>
        <v>288.6666666666667</v>
      </c>
      <c r="N7" s="25"/>
      <c r="O7">
        <f>IF(Q7&gt;0,RANK(Q7,Q:Q)+COUNTIF($Q$2:Q7,Q7)-1,"")</f>
      </c>
      <c r="P7">
        <f>IF(COUNTIF(P$2:P6,B7)&gt;0,"",B7)</f>
      </c>
      <c r="Q7">
        <f t="shared" si="6"/>
        <v>0</v>
      </c>
    </row>
    <row r="8" spans="1:17" ht="15.75">
      <c r="A8" s="3">
        <f>IF(G8&gt;0,RANK(G8,G:G)+COUNTIF($G$2:G8,G8)-1,"")</f>
        <v>8</v>
      </c>
      <c r="B8" s="71" t="s">
        <v>16</v>
      </c>
      <c r="C8" s="72" t="s">
        <v>55</v>
      </c>
      <c r="D8" s="11">
        <v>209</v>
      </c>
      <c r="E8" s="12">
        <v>221</v>
      </c>
      <c r="F8" s="13">
        <v>194</v>
      </c>
      <c r="G8" s="14">
        <f t="shared" si="0"/>
        <v>208</v>
      </c>
      <c r="H8" s="9">
        <f t="shared" si="1"/>
        <v>624</v>
      </c>
      <c r="J8" s="15">
        <f t="shared" si="5"/>
        <v>7</v>
      </c>
      <c r="K8" s="16" t="str">
        <f t="shared" si="2"/>
        <v>ANKARASPOR2</v>
      </c>
      <c r="L8" s="17">
        <f t="shared" si="3"/>
        <v>1702</v>
      </c>
      <c r="M8" s="18">
        <f t="shared" si="4"/>
        <v>283.6666666666667</v>
      </c>
      <c r="N8" s="25"/>
      <c r="O8">
        <f>IF(Q8&gt;0,RANK(Q8,Q:Q)+COUNTIF($Q$2:Q8,Q8)-1,"")</f>
        <v>5</v>
      </c>
      <c r="P8" t="str">
        <f>IF(COUNTIF(P$2:P7,B8)&gt;0,"",B8)</f>
        <v>GENÇLERBİRLİĞİ2</v>
      </c>
      <c r="Q8">
        <f t="shared" si="6"/>
        <v>1736</v>
      </c>
    </row>
    <row r="9" spans="1:17" ht="15.75">
      <c r="A9" s="3">
        <f>IF(G9&gt;0,RANK(G9,G:G)+COUNTIF($G$2:G9,G9)-1,"")</f>
        <v>26</v>
      </c>
      <c r="B9" s="71" t="s">
        <v>16</v>
      </c>
      <c r="C9" s="72" t="s">
        <v>57</v>
      </c>
      <c r="D9" s="11">
        <v>156</v>
      </c>
      <c r="E9" s="12">
        <v>192</v>
      </c>
      <c r="F9" s="13">
        <v>186</v>
      </c>
      <c r="G9" s="14">
        <f t="shared" si="0"/>
        <v>178</v>
      </c>
      <c r="H9" s="9">
        <f t="shared" si="1"/>
        <v>534</v>
      </c>
      <c r="J9" s="15">
        <f t="shared" si="5"/>
        <v>8</v>
      </c>
      <c r="K9" s="16" t="str">
        <f t="shared" si="2"/>
        <v>ANT. POLİS GÜCÜ2</v>
      </c>
      <c r="L9" s="17">
        <f t="shared" si="3"/>
        <v>1656</v>
      </c>
      <c r="M9" s="18">
        <f t="shared" si="4"/>
        <v>276</v>
      </c>
      <c r="N9" s="25"/>
      <c r="O9">
        <f>IF(Q9&gt;0,RANK(Q9,Q:Q)+COUNTIF($Q$2:Q9,Q9)-1,"")</f>
      </c>
      <c r="P9">
        <f>IF(COUNTIF(P$2:P8,B9)&gt;0,"",B9)</f>
      </c>
      <c r="Q9">
        <f t="shared" si="6"/>
        <v>0</v>
      </c>
    </row>
    <row r="10" spans="1:17" ht="15.75">
      <c r="A10" s="3">
        <f>IF(G10&gt;0,RANK(G10,G:G)+COUNTIF($G$2:G10,G10)-1,"")</f>
        <v>9</v>
      </c>
      <c r="B10" s="71" t="s">
        <v>15</v>
      </c>
      <c r="C10" s="72" t="s">
        <v>58</v>
      </c>
      <c r="D10" s="11">
        <v>212</v>
      </c>
      <c r="E10" s="12">
        <v>195</v>
      </c>
      <c r="F10" s="13">
        <v>210</v>
      </c>
      <c r="G10" s="14">
        <f t="shared" si="0"/>
        <v>205.66666666666666</v>
      </c>
      <c r="H10" s="9">
        <f t="shared" si="1"/>
        <v>617</v>
      </c>
      <c r="J10" s="15">
        <f t="shared" si="5"/>
        <v>9</v>
      </c>
      <c r="K10" s="16" t="str">
        <f t="shared" si="2"/>
        <v>PURSAKLAR1</v>
      </c>
      <c r="L10" s="17">
        <f t="shared" si="3"/>
        <v>1641</v>
      </c>
      <c r="M10" s="18">
        <f t="shared" si="4"/>
        <v>273.5</v>
      </c>
      <c r="N10" s="25"/>
      <c r="O10">
        <f>IF(Q10&gt;0,RANK(Q10,Q:Q)+COUNTIF($Q$2:Q10,Q10)-1,"")</f>
        <v>6</v>
      </c>
      <c r="P10" t="str">
        <f>IF(COUNTIF(P$2:P9,B10)&gt;0,"",B10)</f>
        <v>GENÇLERBİRLİĞİ1</v>
      </c>
      <c r="Q10">
        <f t="shared" si="6"/>
        <v>1732</v>
      </c>
    </row>
    <row r="11" spans="1:17" ht="15.75">
      <c r="A11" s="3">
        <f>IF(G11&gt;0,RANK(G11,G:G)+COUNTIF($G$2:G11,G11)-1,"")</f>
        <v>10</v>
      </c>
      <c r="B11" s="71" t="s">
        <v>15</v>
      </c>
      <c r="C11" s="72" t="s">
        <v>59</v>
      </c>
      <c r="D11" s="11">
        <v>182</v>
      </c>
      <c r="E11" s="12">
        <v>200</v>
      </c>
      <c r="F11" s="13">
        <v>225</v>
      </c>
      <c r="G11" s="14">
        <f t="shared" si="0"/>
        <v>202.33333333333334</v>
      </c>
      <c r="H11" s="9">
        <f t="shared" si="1"/>
        <v>607</v>
      </c>
      <c r="J11" s="15">
        <f t="shared" si="5"/>
        <v>10</v>
      </c>
      <c r="K11" s="16" t="str">
        <f t="shared" si="2"/>
        <v>ANT. POLİS GÜCÜ1</v>
      </c>
      <c r="L11" s="17">
        <f t="shared" si="3"/>
        <v>1629</v>
      </c>
      <c r="M11" s="18">
        <f t="shared" si="4"/>
        <v>271.5</v>
      </c>
      <c r="N11" s="25"/>
      <c r="O11">
        <f>IF(Q11&gt;0,RANK(Q11,Q:Q)+COUNTIF($Q$2:Q11,Q11)-1,"")</f>
      </c>
      <c r="P11">
        <f>IF(COUNTIF(P$2:P10,B11)&gt;0,"",B11)</f>
      </c>
      <c r="Q11">
        <f t="shared" si="6"/>
        <v>0</v>
      </c>
    </row>
    <row r="12" spans="1:17" ht="15.75">
      <c r="A12" s="3">
        <f>IF(G12&gt;0,RANK(G12,G:G)+COUNTIF($G$2:G12,G12)-1,"")</f>
        <v>35</v>
      </c>
      <c r="B12" s="71" t="s">
        <v>15</v>
      </c>
      <c r="C12" s="72" t="s">
        <v>60</v>
      </c>
      <c r="D12" s="11">
        <v>135</v>
      </c>
      <c r="E12" s="12">
        <v>201</v>
      </c>
      <c r="F12" s="13">
        <v>172</v>
      </c>
      <c r="G12" s="14">
        <f t="shared" si="0"/>
        <v>169.33333333333334</v>
      </c>
      <c r="H12" s="9">
        <f t="shared" si="1"/>
        <v>508</v>
      </c>
      <c r="J12" s="15">
        <f t="shared" si="5"/>
        <v>11</v>
      </c>
      <c r="K12" s="16" t="str">
        <f t="shared" si="2"/>
        <v>NİLÜFER BEL1</v>
      </c>
      <c r="L12" s="17">
        <f t="shared" si="3"/>
        <v>1623</v>
      </c>
      <c r="M12" s="18">
        <f t="shared" si="4"/>
        <v>270.5</v>
      </c>
      <c r="N12" s="25"/>
      <c r="O12">
        <f>IF(Q12&gt;0,RANK(Q12,Q:Q)+COUNTIF($Q$2:Q12,Q12)-1,"")</f>
      </c>
      <c r="P12">
        <f>IF(COUNTIF(P$2:P11,B12)&gt;0,"",B12)</f>
      </c>
      <c r="Q12">
        <f t="shared" si="6"/>
        <v>0</v>
      </c>
    </row>
    <row r="13" spans="1:17" ht="15.75">
      <c r="A13" s="3">
        <f>IF(G13&gt;0,RANK(G13,G:G)+COUNTIF($G$2:G13,G13)-1,"")</f>
        <v>16</v>
      </c>
      <c r="B13" s="71" t="s">
        <v>16</v>
      </c>
      <c r="C13" s="72" t="s">
        <v>61</v>
      </c>
      <c r="D13" s="11">
        <v>158</v>
      </c>
      <c r="E13" s="12">
        <v>171</v>
      </c>
      <c r="F13" s="13">
        <v>249</v>
      </c>
      <c r="G13" s="14">
        <f t="shared" si="0"/>
        <v>192.66666666666666</v>
      </c>
      <c r="H13" s="9">
        <f t="shared" si="1"/>
        <v>578</v>
      </c>
      <c r="J13" s="15">
        <f t="shared" si="5"/>
        <v>12</v>
      </c>
      <c r="K13" s="16" t="str">
        <f t="shared" si="2"/>
        <v>KAZAN2</v>
      </c>
      <c r="L13" s="17">
        <f t="shared" si="3"/>
        <v>1589</v>
      </c>
      <c r="M13" s="18">
        <f t="shared" si="4"/>
        <v>264.8333333333333</v>
      </c>
      <c r="N13" s="25"/>
      <c r="O13">
        <f>IF(Q13&gt;0,RANK(Q13,Q:Q)+COUNTIF($Q$2:Q13,Q13)-1,"")</f>
      </c>
      <c r="P13">
        <f>IF(COUNTIF(P$2:P12,B13)&gt;0,"",B13)</f>
      </c>
      <c r="Q13">
        <f t="shared" si="6"/>
        <v>0</v>
      </c>
    </row>
    <row r="14" spans="1:17" ht="15.75">
      <c r="A14" s="3">
        <f>IF(G14&gt;0,RANK(G14,G:G)+COUNTIF($G$2:G14,G14)-1,"")</f>
        <v>11</v>
      </c>
      <c r="B14" s="71" t="s">
        <v>21</v>
      </c>
      <c r="C14" s="72" t="s">
        <v>62</v>
      </c>
      <c r="D14" s="11">
        <v>184</v>
      </c>
      <c r="E14" s="12">
        <v>188</v>
      </c>
      <c r="F14" s="13">
        <v>234</v>
      </c>
      <c r="G14" s="14">
        <f t="shared" si="0"/>
        <v>202</v>
      </c>
      <c r="H14" s="9">
        <f t="shared" si="1"/>
        <v>606</v>
      </c>
      <c r="J14" s="15">
        <f t="shared" si="5"/>
        <v>13</v>
      </c>
      <c r="K14" s="16" t="str">
        <f t="shared" si="2"/>
        <v>ES ES2</v>
      </c>
      <c r="L14" s="17">
        <f t="shared" si="3"/>
        <v>1546</v>
      </c>
      <c r="M14" s="18">
        <f t="shared" si="4"/>
        <v>257.6666666666667</v>
      </c>
      <c r="N14" s="25"/>
      <c r="O14">
        <f>IF(Q14&gt;0,RANK(Q14,Q:Q)+COUNTIF($Q$2:Q14,Q14)-1,"")</f>
        <v>2</v>
      </c>
      <c r="P14" t="str">
        <f>IF(COUNTIF(P$2:P13,B14)&gt;0,"",B14)</f>
        <v>KEPEZ1</v>
      </c>
      <c r="Q14">
        <f t="shared" si="6"/>
        <v>1797</v>
      </c>
    </row>
    <row r="15" spans="1:17" ht="15.75">
      <c r="A15" s="3">
        <f>IF(G15&gt;0,RANK(G15,G:G)+COUNTIF($G$2:G15,G15)-1,"")</f>
        <v>24</v>
      </c>
      <c r="B15" s="71" t="s">
        <v>21</v>
      </c>
      <c r="C15" s="72" t="s">
        <v>63</v>
      </c>
      <c r="D15" s="11">
        <v>222</v>
      </c>
      <c r="E15" s="12">
        <v>182</v>
      </c>
      <c r="F15" s="13">
        <v>132</v>
      </c>
      <c r="G15" s="14">
        <f t="shared" si="0"/>
        <v>178.66666666666666</v>
      </c>
      <c r="H15" s="9">
        <f t="shared" si="1"/>
        <v>536</v>
      </c>
      <c r="J15" s="15">
        <f t="shared" si="5"/>
        <v>14</v>
      </c>
      <c r="K15" s="16" t="str">
        <f t="shared" si="2"/>
        <v>PURSAKLAR2</v>
      </c>
      <c r="L15" s="17">
        <f t="shared" si="3"/>
        <v>1446</v>
      </c>
      <c r="M15" s="18">
        <f t="shared" si="4"/>
        <v>241</v>
      </c>
      <c r="N15" s="25"/>
      <c r="O15">
        <f>IF(Q15&gt;0,RANK(Q15,Q:Q)+COUNTIF($Q$2:Q15,Q15)-1,"")</f>
      </c>
      <c r="P15">
        <f>IF(COUNTIF(P$2:P14,B15)&gt;0,"",B15)</f>
      </c>
      <c r="Q15">
        <f t="shared" si="6"/>
        <v>0</v>
      </c>
    </row>
    <row r="16" spans="1:17" ht="15.75">
      <c r="A16" s="3">
        <f>IF(G16&gt;0,RANK(G16,G:G)+COUNTIF($G$2:G16,G16)-1,"")</f>
        <v>38</v>
      </c>
      <c r="B16" s="71" t="s">
        <v>1</v>
      </c>
      <c r="C16" s="72" t="s">
        <v>64</v>
      </c>
      <c r="D16" s="11">
        <v>192</v>
      </c>
      <c r="E16" s="12">
        <v>139</v>
      </c>
      <c r="F16" s="13">
        <v>172</v>
      </c>
      <c r="G16" s="14">
        <f t="shared" si="0"/>
        <v>167.66666666666666</v>
      </c>
      <c r="H16" s="9">
        <f t="shared" si="1"/>
        <v>503</v>
      </c>
      <c r="J16" s="15">
        <f t="shared" si="5"/>
        <v>15</v>
      </c>
      <c r="K16" s="16" t="str">
        <f t="shared" si="2"/>
        <v>NİLÜFER BEL2</v>
      </c>
      <c r="L16" s="17">
        <f t="shared" si="3"/>
        <v>1445</v>
      </c>
      <c r="M16" s="18">
        <f t="shared" si="4"/>
        <v>240.83333333333334</v>
      </c>
      <c r="N16" s="25"/>
      <c r="O16">
        <f>IF(Q16&gt;0,RANK(Q16,Q:Q)+COUNTIF($Q$2:Q16,Q16)-1,"")</f>
        <v>17</v>
      </c>
      <c r="P16" t="str">
        <f>IF(COUNTIF(P$2:P15,B16)&gt;0,"",B16)</f>
        <v>KEPEZ</v>
      </c>
      <c r="Q16">
        <f t="shared" si="6"/>
        <v>971</v>
      </c>
    </row>
    <row r="17" spans="1:17" ht="15.75">
      <c r="A17" s="3">
        <f>IF(G17&gt;0,RANK(G17,G:G)+COUNTIF($G$2:G17,G17)-1,"")</f>
        <v>4</v>
      </c>
      <c r="B17" s="71" t="s">
        <v>21</v>
      </c>
      <c r="C17" s="72" t="s">
        <v>65</v>
      </c>
      <c r="D17" s="11">
        <v>187</v>
      </c>
      <c r="E17" s="12">
        <v>233</v>
      </c>
      <c r="F17" s="13">
        <v>235</v>
      </c>
      <c r="G17" s="14">
        <f t="shared" si="0"/>
        <v>218.33333333333334</v>
      </c>
      <c r="H17" s="9">
        <f t="shared" si="1"/>
        <v>655</v>
      </c>
      <c r="J17" s="15">
        <f t="shared" si="5"/>
        <v>16</v>
      </c>
      <c r="K17" s="16" t="str">
        <f t="shared" si="2"/>
        <v>FOMGET1</v>
      </c>
      <c r="L17" s="17">
        <f t="shared" si="3"/>
        <v>1173</v>
      </c>
      <c r="M17" s="18">
        <f t="shared" si="4"/>
        <v>195.5</v>
      </c>
      <c r="N17" s="25"/>
      <c r="O17">
        <f>IF(Q17&gt;0,RANK(Q17,Q:Q)+COUNTIF($Q$2:Q17,Q17)-1,"")</f>
      </c>
      <c r="P17">
        <f>IF(COUNTIF(P$2:P16,B17)&gt;0,"",B17)</f>
      </c>
      <c r="Q17">
        <f t="shared" si="6"/>
        <v>0</v>
      </c>
    </row>
    <row r="18" spans="1:17" ht="15.75">
      <c r="A18" s="3">
        <f>IF(G18&gt;0,RANK(G18,G:G)+COUNTIF($G$2:G18,G18)-1,"")</f>
      </c>
      <c r="B18" s="71" t="s">
        <v>1</v>
      </c>
      <c r="C18" s="72" t="s">
        <v>66</v>
      </c>
      <c r="D18" s="11"/>
      <c r="E18" s="12"/>
      <c r="F18" s="13"/>
      <c r="G18" s="14">
        <f t="shared" si="0"/>
        <v>0</v>
      </c>
      <c r="H18" s="9">
        <f t="shared" si="1"/>
        <v>0</v>
      </c>
      <c r="J18" s="15">
        <f t="shared" si="5"/>
        <v>17</v>
      </c>
      <c r="K18" s="16" t="str">
        <f t="shared" si="2"/>
        <v>KEPEZ</v>
      </c>
      <c r="L18" s="17">
        <f t="shared" si="3"/>
        <v>971</v>
      </c>
      <c r="M18" s="18">
        <f t="shared" si="4"/>
        <v>161.83333333333334</v>
      </c>
      <c r="N18" s="25"/>
      <c r="O18">
        <f>IF(Q18&gt;0,RANK(Q18,Q:Q)+COUNTIF($Q$2:Q18,Q18)-1,"")</f>
      </c>
      <c r="P18">
        <f>IF(COUNTIF(P$2:P17,B18)&gt;0,"",B18)</f>
      </c>
      <c r="Q18">
        <f t="shared" si="6"/>
        <v>0</v>
      </c>
    </row>
    <row r="19" spans="1:17" ht="15.75">
      <c r="A19" s="3">
        <f>IF(G19&gt;0,RANK(G19,G:G)+COUNTIF($G$2:G19,G19)-1,"")</f>
        <v>45</v>
      </c>
      <c r="B19" s="71" t="s">
        <v>1</v>
      </c>
      <c r="C19" s="72" t="s">
        <v>67</v>
      </c>
      <c r="D19" s="11">
        <v>177</v>
      </c>
      <c r="E19" s="12">
        <v>132</v>
      </c>
      <c r="F19" s="13">
        <v>159</v>
      </c>
      <c r="G19" s="14">
        <f t="shared" si="0"/>
        <v>156</v>
      </c>
      <c r="H19" s="9">
        <f t="shared" si="1"/>
        <v>468</v>
      </c>
      <c r="J19" s="15">
        <f t="shared" si="5"/>
        <v>18</v>
      </c>
      <c r="K19" s="16" t="str">
        <f t="shared" si="2"/>
        <v>FOMGET</v>
      </c>
      <c r="L19" s="17">
        <f t="shared" si="3"/>
        <v>651</v>
      </c>
      <c r="M19" s="18">
        <f t="shared" si="4"/>
        <v>108.5</v>
      </c>
      <c r="N19" s="25"/>
      <c r="O19">
        <f>IF(Q19&gt;0,RANK(Q19,Q:Q)+COUNTIF($Q$2:Q19,Q19)-1,"")</f>
      </c>
      <c r="P19">
        <f>IF(COUNTIF(P$2:P18,B19)&gt;0,"",B19)</f>
      </c>
      <c r="Q19">
        <f t="shared" si="6"/>
        <v>0</v>
      </c>
    </row>
    <row r="20" spans="1:17" ht="15.75">
      <c r="A20" s="3">
        <f>IF(G20&gt;0,RANK(G20,G:G)+COUNTIF($G$2:G20,G20)-1,"")</f>
        <v>39</v>
      </c>
      <c r="B20" s="71" t="s">
        <v>38</v>
      </c>
      <c r="C20" s="72" t="s">
        <v>68</v>
      </c>
      <c r="D20" s="11">
        <v>145</v>
      </c>
      <c r="E20" s="12">
        <v>180</v>
      </c>
      <c r="F20" s="13">
        <v>173</v>
      </c>
      <c r="G20" s="14">
        <f t="shared" si="0"/>
        <v>166</v>
      </c>
      <c r="H20" s="9">
        <f t="shared" si="1"/>
        <v>498</v>
      </c>
      <c r="J20" s="15">
        <f t="shared" si="5"/>
        <v>19</v>
      </c>
      <c r="K20" s="16">
        <f t="shared" si="2"/>
      </c>
      <c r="L20" s="17">
        <f t="shared" si="3"/>
        <v>0</v>
      </c>
      <c r="M20" s="18">
        <f t="shared" si="4"/>
        <v>0</v>
      </c>
      <c r="N20" s="25"/>
      <c r="O20">
        <f>IF(Q20&gt;0,RANK(Q20,Q:Q)+COUNTIF($Q$2:Q20,Q20)-1,"")</f>
        <v>10</v>
      </c>
      <c r="P20" t="str">
        <f>IF(COUNTIF(P$2:P19,B20)&gt;0,"",B20)</f>
        <v>ANT. POLİS GÜCÜ1</v>
      </c>
      <c r="Q20">
        <f t="shared" si="6"/>
        <v>1629</v>
      </c>
    </row>
    <row r="21" spans="1:17" ht="15.75">
      <c r="A21" s="3">
        <f>IF(G21&gt;0,RANK(G21,G:G)+COUNTIF($G$2:G21,G21)-1,"")</f>
        <v>13</v>
      </c>
      <c r="B21" s="71" t="s">
        <v>39</v>
      </c>
      <c r="C21" s="72" t="s">
        <v>69</v>
      </c>
      <c r="D21" s="11">
        <v>258</v>
      </c>
      <c r="E21" s="12">
        <v>189</v>
      </c>
      <c r="F21" s="13">
        <v>140</v>
      </c>
      <c r="G21" s="14">
        <f t="shared" si="0"/>
        <v>195.66666666666666</v>
      </c>
      <c r="H21" s="9">
        <f t="shared" si="1"/>
        <v>587</v>
      </c>
      <c r="J21" s="15">
        <f t="shared" si="5"/>
        <v>20</v>
      </c>
      <c r="K21" s="16">
        <f t="shared" si="2"/>
      </c>
      <c r="L21" s="17">
        <f t="shared" si="3"/>
        <v>0</v>
      </c>
      <c r="M21" s="18">
        <f t="shared" si="4"/>
        <v>0</v>
      </c>
      <c r="N21" s="25"/>
      <c r="O21">
        <f>IF(Q21&gt;0,RANK(Q21,Q:Q)+COUNTIF($Q$2:Q21,Q21)-1,"")</f>
        <v>8</v>
      </c>
      <c r="P21" t="str">
        <f>IF(COUNTIF(P$2:P20,B21)&gt;0,"",B21)</f>
        <v>ANT. POLİS GÜCÜ2</v>
      </c>
      <c r="Q21">
        <f t="shared" si="6"/>
        <v>1656</v>
      </c>
    </row>
    <row r="22" spans="1:17" ht="15.75">
      <c r="A22" s="3">
        <f>IF(G22&gt;0,RANK(G22,G:G)+COUNTIF($G$2:G22,G22)-1,"")</f>
        <v>15</v>
      </c>
      <c r="B22" s="71" t="s">
        <v>38</v>
      </c>
      <c r="C22" s="72" t="s">
        <v>70</v>
      </c>
      <c r="D22" s="11">
        <v>226</v>
      </c>
      <c r="E22" s="12">
        <v>169</v>
      </c>
      <c r="F22" s="13">
        <v>189</v>
      </c>
      <c r="G22" s="14">
        <f t="shared" si="0"/>
        <v>194.66666666666666</v>
      </c>
      <c r="H22" s="9">
        <f t="shared" si="1"/>
        <v>584</v>
      </c>
      <c r="J22" s="15">
        <f t="shared" si="5"/>
        <v>21</v>
      </c>
      <c r="K22" s="16">
        <f t="shared" si="2"/>
      </c>
      <c r="L22" s="17">
        <f t="shared" si="3"/>
        <v>0</v>
      </c>
      <c r="M22" s="18">
        <f t="shared" si="4"/>
        <v>0</v>
      </c>
      <c r="N22" s="25"/>
      <c r="O22">
        <f>IF(Q22&gt;0,RANK(Q22,Q:Q)+COUNTIF($Q$2:Q22,Q22)-1,"")</f>
      </c>
      <c r="P22">
        <f>IF(COUNTIF(P$2:P21,B22)&gt;0,"",B22)</f>
      </c>
      <c r="Q22">
        <f t="shared" si="6"/>
        <v>0</v>
      </c>
    </row>
    <row r="23" spans="1:17" ht="15.75">
      <c r="A23" s="3">
        <f>IF(G23&gt;0,RANK(G23,G:G)+COUNTIF($G$2:G23,G23)-1,"")</f>
        <v>22</v>
      </c>
      <c r="B23" s="71" t="s">
        <v>38</v>
      </c>
      <c r="C23" s="72" t="s">
        <v>71</v>
      </c>
      <c r="D23" s="11">
        <v>196</v>
      </c>
      <c r="E23" s="12">
        <v>172</v>
      </c>
      <c r="F23" s="13">
        <v>179</v>
      </c>
      <c r="G23" s="14">
        <f t="shared" si="0"/>
        <v>182.33333333333334</v>
      </c>
      <c r="H23" s="9">
        <f t="shared" si="1"/>
        <v>547</v>
      </c>
      <c r="J23" s="15">
        <f t="shared" si="5"/>
        <v>22</v>
      </c>
      <c r="K23" s="16">
        <f t="shared" si="2"/>
      </c>
      <c r="L23" s="17">
        <f t="shared" si="3"/>
        <v>0</v>
      </c>
      <c r="M23" s="18">
        <f t="shared" si="4"/>
        <v>0</v>
      </c>
      <c r="N23" s="25"/>
      <c r="O23">
        <f>IF(Q23&gt;0,RANK(Q23,Q:Q)+COUNTIF($Q$2:Q23,Q23)-1,"")</f>
      </c>
      <c r="P23">
        <f>IF(COUNTIF(P$2:P22,B23)&gt;0,"",B23)</f>
      </c>
      <c r="Q23">
        <f t="shared" si="6"/>
        <v>0</v>
      </c>
    </row>
    <row r="24" spans="1:17" ht="15.75">
      <c r="A24" s="3">
        <f>IF(G24&gt;0,RANK(G24,G:G)+COUNTIF($G$2:G24,G24)-1,"")</f>
        <v>17</v>
      </c>
      <c r="B24" s="71" t="s">
        <v>39</v>
      </c>
      <c r="C24" s="72" t="s">
        <v>72</v>
      </c>
      <c r="D24" s="11">
        <v>193</v>
      </c>
      <c r="E24" s="12">
        <v>190</v>
      </c>
      <c r="F24" s="13">
        <v>192</v>
      </c>
      <c r="G24" s="14">
        <f t="shared" si="0"/>
        <v>191.66666666666666</v>
      </c>
      <c r="H24" s="9">
        <f t="shared" si="1"/>
        <v>575</v>
      </c>
      <c r="J24" s="15">
        <f t="shared" si="5"/>
        <v>23</v>
      </c>
      <c r="K24" s="16">
        <f t="shared" si="2"/>
      </c>
      <c r="L24" s="17">
        <f t="shared" si="3"/>
        <v>0</v>
      </c>
      <c r="M24" s="18">
        <f t="shared" si="4"/>
        <v>0</v>
      </c>
      <c r="N24" s="25"/>
      <c r="O24">
        <f>IF(Q24&gt;0,RANK(Q24,Q:Q)+COUNTIF($Q$2:Q24,Q24)-1,"")</f>
      </c>
      <c r="P24">
        <f>IF(COUNTIF(P$2:P23,B24)&gt;0,"",B24)</f>
      </c>
      <c r="Q24">
        <f t="shared" si="6"/>
        <v>0</v>
      </c>
    </row>
    <row r="25" spans="1:17" ht="15.75">
      <c r="A25" s="3">
        <f>IF(G25&gt;0,RANK(G25,G:G)+COUNTIF($G$2:G25,G25)-1,"")</f>
        <v>42</v>
      </c>
      <c r="B25" s="71" t="s">
        <v>39</v>
      </c>
      <c r="C25" s="72" t="s">
        <v>73</v>
      </c>
      <c r="D25" s="11">
        <v>150</v>
      </c>
      <c r="E25" s="12">
        <v>171</v>
      </c>
      <c r="F25" s="13">
        <v>173</v>
      </c>
      <c r="G25" s="14">
        <f t="shared" si="0"/>
        <v>164.66666666666666</v>
      </c>
      <c r="H25" s="9">
        <f t="shared" si="1"/>
        <v>494</v>
      </c>
      <c r="J25" s="15">
        <f t="shared" si="5"/>
        <v>24</v>
      </c>
      <c r="K25" s="16">
        <f t="shared" si="2"/>
      </c>
      <c r="L25" s="17">
        <f t="shared" si="3"/>
        <v>0</v>
      </c>
      <c r="M25" s="18">
        <f t="shared" si="4"/>
        <v>0</v>
      </c>
      <c r="N25" s="25"/>
      <c r="O25">
        <f>IF(Q25&gt;0,RANK(Q25,Q:Q)+COUNTIF($Q$2:Q25,Q25)-1,"")</f>
      </c>
      <c r="P25">
        <f>IF(COUNTIF(P$2:P24,B25)&gt;0,"",B25)</f>
      </c>
      <c r="Q25">
        <f t="shared" si="6"/>
        <v>0</v>
      </c>
    </row>
    <row r="26" spans="1:17" ht="15.75">
      <c r="A26" s="3">
        <f>IF(G26&gt;0,RANK(G26,G:G)+COUNTIF($G$2:G26,G26)-1,"")</f>
        <v>3</v>
      </c>
      <c r="B26" s="71" t="s">
        <v>17</v>
      </c>
      <c r="C26" s="72" t="s">
        <v>74</v>
      </c>
      <c r="D26" s="11">
        <v>204</v>
      </c>
      <c r="E26" s="12">
        <v>227</v>
      </c>
      <c r="F26" s="13">
        <v>226</v>
      </c>
      <c r="G26" s="14">
        <f t="shared" si="0"/>
        <v>219</v>
      </c>
      <c r="H26" s="9">
        <f t="shared" si="1"/>
        <v>657</v>
      </c>
      <c r="J26" s="15">
        <f t="shared" si="5"/>
        <v>25</v>
      </c>
      <c r="K26" s="16">
        <f t="shared" si="2"/>
      </c>
      <c r="L26" s="17">
        <f t="shared" si="3"/>
        <v>0</v>
      </c>
      <c r="M26" s="18">
        <f t="shared" si="4"/>
        <v>0</v>
      </c>
      <c r="N26" s="25"/>
      <c r="O26">
        <f>IF(Q26&gt;0,RANK(Q26,Q:Q)+COUNTIF($Q$2:Q26,Q26)-1,"")</f>
        <v>4</v>
      </c>
      <c r="P26" t="str">
        <f>IF(COUNTIF(P$2:P25,B26)&gt;0,"",B26)</f>
        <v>KAZAN1</v>
      </c>
      <c r="Q26">
        <f t="shared" si="6"/>
        <v>1748</v>
      </c>
    </row>
    <row r="27" spans="1:17" ht="15.75">
      <c r="A27" s="3">
        <f>IF(G27&gt;0,RANK(G27,G:G)+COUNTIF($G$2:G27,G27)-1,"")</f>
        <v>23</v>
      </c>
      <c r="B27" s="71" t="s">
        <v>23</v>
      </c>
      <c r="C27" s="72" t="s">
        <v>75</v>
      </c>
      <c r="D27" s="11">
        <v>170</v>
      </c>
      <c r="E27" s="12">
        <v>214</v>
      </c>
      <c r="F27" s="13">
        <v>160</v>
      </c>
      <c r="G27" s="14">
        <f t="shared" si="0"/>
        <v>181.33333333333334</v>
      </c>
      <c r="H27" s="9">
        <f t="shared" si="1"/>
        <v>544</v>
      </c>
      <c r="J27" s="15">
        <f t="shared" si="5"/>
        <v>26</v>
      </c>
      <c r="K27" s="16">
        <f t="shared" si="2"/>
      </c>
      <c r="L27" s="17">
        <f t="shared" si="3"/>
        <v>0</v>
      </c>
      <c r="M27" s="18">
        <f t="shared" si="4"/>
        <v>0</v>
      </c>
      <c r="N27" s="25"/>
      <c r="O27">
        <f>IF(Q27&gt;0,RANK(Q27,Q:Q)+COUNTIF($Q$2:Q27,Q27)-1,"")</f>
        <v>12</v>
      </c>
      <c r="P27" t="str">
        <f>IF(COUNTIF(P$2:P26,B27)&gt;0,"",B27)</f>
        <v>KAZAN2</v>
      </c>
      <c r="Q27">
        <f t="shared" si="6"/>
        <v>1589</v>
      </c>
    </row>
    <row r="28" spans="1:17" ht="15.75">
      <c r="A28" s="3">
        <f>IF(G28&gt;0,RANK(G28,G:G)+COUNTIF($G$2:G28,G28)-1,"")</f>
        <v>25</v>
      </c>
      <c r="B28" s="71" t="s">
        <v>17</v>
      </c>
      <c r="C28" s="72" t="s">
        <v>76</v>
      </c>
      <c r="D28" s="11">
        <v>152</v>
      </c>
      <c r="E28" s="12">
        <v>194</v>
      </c>
      <c r="F28" s="13">
        <v>190</v>
      </c>
      <c r="G28" s="14">
        <f t="shared" si="0"/>
        <v>178.66666666666666</v>
      </c>
      <c r="H28" s="9">
        <f t="shared" si="1"/>
        <v>536</v>
      </c>
      <c r="J28" s="15">
        <f t="shared" si="5"/>
        <v>27</v>
      </c>
      <c r="K28" s="16">
        <f t="shared" si="2"/>
      </c>
      <c r="L28" s="17">
        <f t="shared" si="3"/>
        <v>0</v>
      </c>
      <c r="M28" s="18">
        <f t="shared" si="4"/>
        <v>0</v>
      </c>
      <c r="N28" s="25"/>
      <c r="O28">
        <f>IF(Q28&gt;0,RANK(Q28,Q:Q)+COUNTIF($Q$2:Q28,Q28)-1,"")</f>
      </c>
      <c r="P28">
        <f>IF(COUNTIF(P$2:P27,B28)&gt;0,"",B28)</f>
      </c>
      <c r="Q28">
        <f t="shared" si="6"/>
        <v>0</v>
      </c>
    </row>
    <row r="29" spans="1:17" ht="15.75">
      <c r="A29" s="3">
        <f>IF(G29&gt;0,RANK(G29,G:G)+COUNTIF($G$2:G29,G29)-1,"")</f>
        <v>41</v>
      </c>
      <c r="B29" s="71" t="s">
        <v>23</v>
      </c>
      <c r="C29" s="72" t="s">
        <v>77</v>
      </c>
      <c r="D29" s="11">
        <v>193</v>
      </c>
      <c r="E29" s="12">
        <v>143</v>
      </c>
      <c r="F29" s="13">
        <v>160</v>
      </c>
      <c r="G29" s="14">
        <f t="shared" si="0"/>
        <v>165.33333333333334</v>
      </c>
      <c r="H29" s="9">
        <f t="shared" si="1"/>
        <v>496</v>
      </c>
      <c r="J29" s="15">
        <f t="shared" si="5"/>
        <v>28</v>
      </c>
      <c r="K29" s="16">
        <f t="shared" si="2"/>
      </c>
      <c r="L29" s="17">
        <f t="shared" si="3"/>
        <v>0</v>
      </c>
      <c r="M29" s="18">
        <f t="shared" si="4"/>
        <v>0</v>
      </c>
      <c r="N29" s="25"/>
      <c r="O29">
        <f>IF(Q29&gt;0,RANK(Q29,Q:Q)+COUNTIF($Q$2:Q29,Q29)-1,"")</f>
      </c>
      <c r="P29">
        <f>IF(COUNTIF(P$2:P28,B29)&gt;0,"",B29)</f>
      </c>
      <c r="Q29">
        <f t="shared" si="6"/>
        <v>0</v>
      </c>
    </row>
    <row r="30" spans="1:17" ht="15.75">
      <c r="A30" s="3">
        <f>IF(G30&gt;0,RANK(G30,G:G)+COUNTIF($G$2:G30,G30)-1,"")</f>
        <v>21</v>
      </c>
      <c r="B30" s="71" t="s">
        <v>23</v>
      </c>
      <c r="C30" s="72" t="s">
        <v>78</v>
      </c>
      <c r="D30" s="11">
        <v>198</v>
      </c>
      <c r="E30" s="12">
        <v>180</v>
      </c>
      <c r="F30" s="13">
        <v>171</v>
      </c>
      <c r="G30" s="14">
        <f t="shared" si="0"/>
        <v>183</v>
      </c>
      <c r="H30" s="9">
        <f t="shared" si="1"/>
        <v>549</v>
      </c>
      <c r="J30" s="15">
        <f t="shared" si="5"/>
        <v>29</v>
      </c>
      <c r="K30" s="16">
        <f t="shared" si="2"/>
      </c>
      <c r="L30" s="17">
        <f t="shared" si="3"/>
        <v>0</v>
      </c>
      <c r="M30" s="18">
        <f t="shared" si="4"/>
        <v>0</v>
      </c>
      <c r="N30" s="25"/>
      <c r="O30">
        <f>IF(Q30&gt;0,RANK(Q30,Q:Q)+COUNTIF($Q$2:Q30,Q30)-1,"")</f>
      </c>
      <c r="P30">
        <f>IF(COUNTIF(P$2:P29,B30)&gt;0,"",B30)</f>
      </c>
      <c r="Q30">
        <f t="shared" si="6"/>
        <v>0</v>
      </c>
    </row>
    <row r="31" spans="1:17" ht="15.75">
      <c r="A31" s="3">
        <f>IF(G31&gt;0,RANK(G31,G:G)+COUNTIF($G$2:G31,G31)-1,"")</f>
        <v>19</v>
      </c>
      <c r="B31" s="71" t="s">
        <v>17</v>
      </c>
      <c r="C31" s="72" t="s">
        <v>79</v>
      </c>
      <c r="D31" s="11">
        <v>191</v>
      </c>
      <c r="E31" s="12">
        <v>161</v>
      </c>
      <c r="F31" s="13">
        <v>203</v>
      </c>
      <c r="G31" s="14">
        <f t="shared" si="0"/>
        <v>185</v>
      </c>
      <c r="H31" s="9">
        <f t="shared" si="1"/>
        <v>555</v>
      </c>
      <c r="J31" s="15">
        <f t="shared" si="5"/>
        <v>30</v>
      </c>
      <c r="K31" s="16">
        <f t="shared" si="2"/>
      </c>
      <c r="L31" s="17">
        <f t="shared" si="3"/>
        <v>0</v>
      </c>
      <c r="M31" s="18">
        <f t="shared" si="4"/>
        <v>0</v>
      </c>
      <c r="N31" s="25"/>
      <c r="O31">
        <f>IF(Q31&gt;0,RANK(Q31,Q:Q)+COUNTIF($Q$2:Q31,Q31)-1,"")</f>
      </c>
      <c r="P31">
        <f>IF(COUNTIF(P$2:P30,B31)&gt;0,"",B31)</f>
      </c>
      <c r="Q31">
        <f t="shared" si="6"/>
        <v>0</v>
      </c>
    </row>
    <row r="32" spans="1:17" ht="15.75">
      <c r="A32" s="3">
        <f>IF(G32&gt;0,RANK(G32,G:G)+COUNTIF($G$2:G32,G32)-1,"")</f>
        <v>40</v>
      </c>
      <c r="B32" s="71" t="s">
        <v>43</v>
      </c>
      <c r="C32" s="72" t="s">
        <v>80</v>
      </c>
      <c r="D32" s="11">
        <v>152</v>
      </c>
      <c r="E32" s="12">
        <v>151</v>
      </c>
      <c r="F32" s="13">
        <v>194</v>
      </c>
      <c r="G32" s="14">
        <f t="shared" si="0"/>
        <v>165.66666666666666</v>
      </c>
      <c r="H32" s="9">
        <f t="shared" si="1"/>
        <v>497</v>
      </c>
      <c r="J32" s="15">
        <f t="shared" si="5"/>
        <v>31</v>
      </c>
      <c r="K32" s="16">
        <f t="shared" si="2"/>
      </c>
      <c r="L32" s="17">
        <f t="shared" si="3"/>
        <v>0</v>
      </c>
      <c r="M32" s="18">
        <f t="shared" si="4"/>
        <v>0</v>
      </c>
      <c r="N32" s="25"/>
      <c r="O32">
        <f>IF(Q32&gt;0,RANK(Q32,Q:Q)+COUNTIF($Q$2:Q32,Q32)-1,"")</f>
        <v>14</v>
      </c>
      <c r="P32" t="str">
        <f>IF(COUNTIF(P$2:P31,B32)&gt;0,"",B32)</f>
        <v>PURSAKLAR2</v>
      </c>
      <c r="Q32">
        <f t="shared" si="6"/>
        <v>1446</v>
      </c>
    </row>
    <row r="33" spans="1:17" ht="15.75" customHeight="1">
      <c r="A33" s="3">
        <f>IF(G33&gt;0,RANK(G33,G:G)+COUNTIF($G$2:G33,G33)-1,"")</f>
        <v>33</v>
      </c>
      <c r="B33" s="71" t="s">
        <v>42</v>
      </c>
      <c r="C33" s="72" t="s">
        <v>81</v>
      </c>
      <c r="D33" s="11">
        <v>165</v>
      </c>
      <c r="E33" s="12">
        <v>151</v>
      </c>
      <c r="F33" s="13">
        <v>199</v>
      </c>
      <c r="G33" s="14">
        <f t="shared" si="0"/>
        <v>171.66666666666666</v>
      </c>
      <c r="H33" s="9">
        <f t="shared" si="1"/>
        <v>515</v>
      </c>
      <c r="J33" s="15">
        <f t="shared" si="5"/>
        <v>32</v>
      </c>
      <c r="K33" s="16">
        <f t="shared" si="2"/>
      </c>
      <c r="L33" s="17">
        <f t="shared" si="3"/>
        <v>0</v>
      </c>
      <c r="M33" s="18">
        <f t="shared" si="4"/>
        <v>0</v>
      </c>
      <c r="N33" s="25"/>
      <c r="O33">
        <f>IF(Q33&gt;0,RANK(Q33,Q:Q)+COUNTIF($Q$2:Q33,Q33)-1,"")</f>
        <v>9</v>
      </c>
      <c r="P33" t="str">
        <f>IF(COUNTIF(P$2:P32,B33)&gt;0,"",B33)</f>
        <v>PURSAKLAR1</v>
      </c>
      <c r="Q33">
        <f t="shared" si="6"/>
        <v>1641</v>
      </c>
    </row>
    <row r="34" spans="1:17" ht="15.75" customHeight="1">
      <c r="A34" s="3">
        <f>IF(G34&gt;0,RANK(G34,G:G)+COUNTIF($G$2:G34,G34)-1,"")</f>
        <v>12</v>
      </c>
      <c r="B34" s="71" t="s">
        <v>42</v>
      </c>
      <c r="C34" s="72" t="s">
        <v>82</v>
      </c>
      <c r="D34" s="11">
        <v>169</v>
      </c>
      <c r="E34" s="12">
        <v>213</v>
      </c>
      <c r="F34" s="13">
        <v>224</v>
      </c>
      <c r="G34" s="14">
        <f aca="true" t="shared" si="7" ref="G34:G65">IF(SUM(D34:F34)&gt;0,AVERAGE(D34:F34),0)</f>
        <v>202</v>
      </c>
      <c r="H34" s="9">
        <f aca="true" t="shared" si="8" ref="H34:H65">SUM(D34:F34)</f>
        <v>606</v>
      </c>
      <c r="J34" s="15">
        <f t="shared" si="5"/>
        <v>33</v>
      </c>
      <c r="K34" s="16">
        <f aca="true" t="shared" si="9" ref="K34:K65">IF(ISERROR(INDEX(P$1:P$65536,MATCH(J34,O$1:O$65536,0))),"",INDEX(P$1:P$65536,MATCH(J34,O$1:O$65536,0)))</f>
      </c>
      <c r="L34" s="17">
        <f aca="true" t="shared" si="10" ref="L34:L65">IF(ISERROR(INDEX(Q$1:Q$65536,MATCH(J34,O$1:O$65536,0))),0,(INDEX(Q$1:Q$65536,MATCH(J34,O$1:O$65536,0))))</f>
        <v>0</v>
      </c>
      <c r="M34" s="18">
        <f aca="true" t="shared" si="11" ref="M34:M65">IF(L34&gt;0,L34/6,0)</f>
        <v>0</v>
      </c>
      <c r="N34" s="25"/>
      <c r="O34">
        <f>IF(Q34&gt;0,RANK(Q34,Q:Q)+COUNTIF($Q$2:Q34,Q34)-1,"")</f>
      </c>
      <c r="P34">
        <f>IF(COUNTIF(P$2:P33,B34)&gt;0,"",B34)</f>
      </c>
      <c r="Q34">
        <f t="shared" si="6"/>
        <v>0</v>
      </c>
    </row>
    <row r="35" spans="1:17" ht="15.75" customHeight="1">
      <c r="A35" s="3">
        <f>IF(G35&gt;0,RANK(G35,G:G)+COUNTIF($G$2:G35,G35)-1,"")</f>
        <v>37</v>
      </c>
      <c r="B35" s="71" t="s">
        <v>43</v>
      </c>
      <c r="C35" s="72" t="s">
        <v>83</v>
      </c>
      <c r="D35" s="11">
        <v>146</v>
      </c>
      <c r="E35" s="12">
        <v>176</v>
      </c>
      <c r="F35" s="13">
        <v>184</v>
      </c>
      <c r="G35" s="14">
        <f t="shared" si="7"/>
        <v>168.66666666666666</v>
      </c>
      <c r="H35" s="9">
        <f t="shared" si="8"/>
        <v>506</v>
      </c>
      <c r="J35" s="15">
        <f aca="true" t="shared" si="12" ref="J35:J66">J34+1</f>
        <v>34</v>
      </c>
      <c r="K35" s="16">
        <f t="shared" si="9"/>
      </c>
      <c r="L35" s="17">
        <f t="shared" si="10"/>
        <v>0</v>
      </c>
      <c r="M35" s="18">
        <f t="shared" si="11"/>
        <v>0</v>
      </c>
      <c r="N35" s="25"/>
      <c r="O35">
        <f>IF(Q35&gt;0,RANK(Q35,Q:Q)+COUNTIF($Q$2:Q35,Q35)-1,"")</f>
      </c>
      <c r="P35">
        <f>IF(COUNTIF(P$2:P34,B35)&gt;0,"",B35)</f>
      </c>
      <c r="Q35">
        <f t="shared" si="6"/>
        <v>0</v>
      </c>
    </row>
    <row r="36" spans="1:17" ht="15.75" customHeight="1">
      <c r="A36" s="3">
        <f>IF(G36&gt;0,RANK(G36,G:G)+COUNTIF($G$2:G36,G36)-1,"")</f>
        <v>48</v>
      </c>
      <c r="B36" s="71" t="s">
        <v>43</v>
      </c>
      <c r="C36" s="72" t="s">
        <v>84</v>
      </c>
      <c r="D36" s="11">
        <v>134</v>
      </c>
      <c r="E36" s="12">
        <v>165</v>
      </c>
      <c r="F36" s="13">
        <v>144</v>
      </c>
      <c r="G36" s="14">
        <f t="shared" si="7"/>
        <v>147.66666666666666</v>
      </c>
      <c r="H36" s="9">
        <f t="shared" si="8"/>
        <v>443</v>
      </c>
      <c r="J36" s="15">
        <f t="shared" si="12"/>
        <v>35</v>
      </c>
      <c r="K36" s="16">
        <f t="shared" si="9"/>
      </c>
      <c r="L36" s="17">
        <f t="shared" si="10"/>
        <v>0</v>
      </c>
      <c r="M36" s="18">
        <f t="shared" si="11"/>
        <v>0</v>
      </c>
      <c r="N36" s="25"/>
      <c r="O36">
        <f>IF(Q36&gt;0,RANK(Q36,Q:Q)+COUNTIF($Q$2:Q36,Q36)-1,"")</f>
      </c>
      <c r="P36">
        <f>IF(COUNTIF(P$2:P35,B36)&gt;0,"",B36)</f>
      </c>
      <c r="Q36">
        <f t="shared" si="6"/>
        <v>0</v>
      </c>
    </row>
    <row r="37" spans="1:17" ht="14.25" customHeight="1">
      <c r="A37" s="3">
        <f>IF(G37&gt;0,RANK(G37,G:G)+COUNTIF($G$2:G37,G37)-1,"")</f>
        <v>31</v>
      </c>
      <c r="B37" s="71" t="s">
        <v>42</v>
      </c>
      <c r="C37" s="72" t="s">
        <v>111</v>
      </c>
      <c r="D37" s="11">
        <v>167</v>
      </c>
      <c r="E37" s="12">
        <v>212</v>
      </c>
      <c r="F37" s="13">
        <v>141</v>
      </c>
      <c r="G37" s="14">
        <f t="shared" si="7"/>
        <v>173.33333333333334</v>
      </c>
      <c r="H37" s="9">
        <f t="shared" si="8"/>
        <v>520</v>
      </c>
      <c r="J37" s="15">
        <f t="shared" si="12"/>
        <v>36</v>
      </c>
      <c r="K37" s="16">
        <f t="shared" si="9"/>
      </c>
      <c r="L37" s="17">
        <f t="shared" si="10"/>
        <v>0</v>
      </c>
      <c r="M37" s="18">
        <f t="shared" si="11"/>
        <v>0</v>
      </c>
      <c r="N37" s="25"/>
      <c r="O37">
        <f>IF(Q37&gt;0,RANK(Q37,Q:Q)+COUNTIF($Q$2:Q37,Q37)-1,"")</f>
      </c>
      <c r="P37">
        <f>IF(COUNTIF(P$2:P36,B37)&gt;0,"",B37)</f>
      </c>
      <c r="Q37">
        <f t="shared" si="6"/>
        <v>0</v>
      </c>
    </row>
    <row r="38" spans="1:17" ht="15.75">
      <c r="A38" s="3">
        <f>IF(G38&gt;0,RANK(G38,G:G)+COUNTIF($G$2:G38,G38)-1,"")</f>
        <v>28</v>
      </c>
      <c r="B38" s="71" t="s">
        <v>48</v>
      </c>
      <c r="C38" s="72" t="s">
        <v>85</v>
      </c>
      <c r="D38" s="11">
        <v>185</v>
      </c>
      <c r="E38" s="12">
        <v>184</v>
      </c>
      <c r="F38" s="13">
        <v>160</v>
      </c>
      <c r="G38" s="14">
        <f t="shared" si="7"/>
        <v>176.33333333333334</v>
      </c>
      <c r="H38" s="9">
        <f t="shared" si="8"/>
        <v>529</v>
      </c>
      <c r="J38" s="15">
        <f t="shared" si="12"/>
        <v>37</v>
      </c>
      <c r="K38" s="16">
        <f t="shared" si="9"/>
      </c>
      <c r="L38" s="17">
        <f t="shared" si="10"/>
        <v>0</v>
      </c>
      <c r="M38" s="18">
        <f t="shared" si="11"/>
        <v>0</v>
      </c>
      <c r="N38" s="25"/>
      <c r="O38">
        <f>IF(Q38&gt;0,RANK(Q38,Q:Q)+COUNTIF($Q$2:Q38,Q38)-1,"")</f>
        <v>11</v>
      </c>
      <c r="P38" t="str">
        <f>IF(COUNTIF(P$2:P37,B38)&gt;0,"",B38)</f>
        <v>NİLÜFER BEL1</v>
      </c>
      <c r="Q38">
        <f t="shared" si="6"/>
        <v>1623</v>
      </c>
    </row>
    <row r="39" spans="1:17" ht="15.75">
      <c r="A39" s="3">
        <f>IF(G39&gt;0,RANK(G39,G:G)+COUNTIF($G$2:G39,G39)-1,"")</f>
        <v>47</v>
      </c>
      <c r="B39" s="71" t="s">
        <v>49</v>
      </c>
      <c r="C39" s="72" t="s">
        <v>86</v>
      </c>
      <c r="D39" s="11">
        <v>158</v>
      </c>
      <c r="E39" s="12">
        <v>167</v>
      </c>
      <c r="F39" s="13">
        <v>126</v>
      </c>
      <c r="G39" s="14">
        <f t="shared" si="7"/>
        <v>150.33333333333334</v>
      </c>
      <c r="H39" s="9">
        <f t="shared" si="8"/>
        <v>451</v>
      </c>
      <c r="J39" s="15">
        <f t="shared" si="12"/>
        <v>38</v>
      </c>
      <c r="K39" s="16">
        <f t="shared" si="9"/>
      </c>
      <c r="L39" s="17">
        <f t="shared" si="10"/>
        <v>0</v>
      </c>
      <c r="M39" s="18">
        <f t="shared" si="11"/>
        <v>0</v>
      </c>
      <c r="N39" s="25"/>
      <c r="O39">
        <f>IF(Q39&gt;0,RANK(Q39,Q:Q)+COUNTIF($Q$2:Q39,Q39)-1,"")</f>
        <v>15</v>
      </c>
      <c r="P39" t="str">
        <f>IF(COUNTIF(P$2:P38,B39)&gt;0,"",B39)</f>
        <v>NİLÜFER BEL2</v>
      </c>
      <c r="Q39">
        <f t="shared" si="6"/>
        <v>1445</v>
      </c>
    </row>
    <row r="40" spans="1:17" ht="15.75">
      <c r="A40" s="3">
        <f>IF(G40&gt;0,RANK(G40,G:G)+COUNTIF($G$2:G40,G40)-1,"")</f>
        <v>44</v>
      </c>
      <c r="B40" s="71" t="s">
        <v>49</v>
      </c>
      <c r="C40" s="72" t="s">
        <v>87</v>
      </c>
      <c r="D40" s="11">
        <v>137</v>
      </c>
      <c r="E40" s="12">
        <v>149</v>
      </c>
      <c r="F40" s="13">
        <v>184</v>
      </c>
      <c r="G40" s="14">
        <f t="shared" si="7"/>
        <v>156.66666666666666</v>
      </c>
      <c r="H40" s="9">
        <f t="shared" si="8"/>
        <v>470</v>
      </c>
      <c r="J40" s="15">
        <f t="shared" si="12"/>
        <v>39</v>
      </c>
      <c r="K40" s="16">
        <f t="shared" si="9"/>
      </c>
      <c r="L40" s="17">
        <f t="shared" si="10"/>
        <v>0</v>
      </c>
      <c r="M40" s="18">
        <f t="shared" si="11"/>
        <v>0</v>
      </c>
      <c r="N40" s="25"/>
      <c r="O40">
        <f>IF(Q40&gt;0,RANK(Q40,Q:Q)+COUNTIF($Q$2:Q40,Q40)-1,"")</f>
      </c>
      <c r="P40">
        <f>IF(COUNTIF(P$2:P39,B40)&gt;0,"",B40)</f>
      </c>
      <c r="Q40">
        <f t="shared" si="6"/>
        <v>0</v>
      </c>
    </row>
    <row r="41" spans="1:17" ht="15.75">
      <c r="A41" s="3">
        <f>IF(G41&gt;0,RANK(G41,G:G)+COUNTIF($G$2:G41,G41)-1,"")</f>
        <v>18</v>
      </c>
      <c r="B41" s="71" t="s">
        <v>48</v>
      </c>
      <c r="C41" s="72" t="s">
        <v>88</v>
      </c>
      <c r="D41" s="11">
        <v>173</v>
      </c>
      <c r="E41" s="12">
        <v>161</v>
      </c>
      <c r="F41" s="13">
        <v>230</v>
      </c>
      <c r="G41" s="14">
        <f t="shared" si="7"/>
        <v>188</v>
      </c>
      <c r="H41" s="9">
        <f t="shared" si="8"/>
        <v>564</v>
      </c>
      <c r="J41" s="15">
        <f t="shared" si="12"/>
        <v>40</v>
      </c>
      <c r="K41" s="16">
        <f t="shared" si="9"/>
      </c>
      <c r="L41" s="17">
        <f t="shared" si="10"/>
        <v>0</v>
      </c>
      <c r="M41" s="18">
        <f t="shared" si="11"/>
        <v>0</v>
      </c>
      <c r="N41" s="25"/>
      <c r="O41">
        <f>IF(Q41&gt;0,RANK(Q41,Q:Q)+COUNTIF($Q$2:Q41,Q41)-1,"")</f>
      </c>
      <c r="P41">
        <f>IF(COUNTIF(P$2:P40,B41)&gt;0,"",B41)</f>
      </c>
      <c r="Q41">
        <f t="shared" si="6"/>
        <v>0</v>
      </c>
    </row>
    <row r="42" spans="1:17" ht="15.75">
      <c r="A42" s="3">
        <f>IF(G42&gt;0,RANK(G42,G:G)+COUNTIF($G$2:G42,G42)-1,"")</f>
        <v>27</v>
      </c>
      <c r="B42" s="71" t="s">
        <v>48</v>
      </c>
      <c r="C42" s="72" t="s">
        <v>89</v>
      </c>
      <c r="D42" s="11">
        <v>180</v>
      </c>
      <c r="E42" s="12">
        <v>170</v>
      </c>
      <c r="F42" s="13">
        <v>180</v>
      </c>
      <c r="G42" s="14">
        <f t="shared" si="7"/>
        <v>176.66666666666666</v>
      </c>
      <c r="H42" s="9">
        <f t="shared" si="8"/>
        <v>530</v>
      </c>
      <c r="J42" s="15">
        <f t="shared" si="12"/>
        <v>41</v>
      </c>
      <c r="K42" s="16">
        <f t="shared" si="9"/>
      </c>
      <c r="L42" s="17">
        <f t="shared" si="10"/>
        <v>0</v>
      </c>
      <c r="M42" s="18">
        <f t="shared" si="11"/>
        <v>0</v>
      </c>
      <c r="N42" s="25"/>
      <c r="O42">
        <f>IF(Q42&gt;0,RANK(Q42,Q:Q)+COUNTIF($Q$2:Q42,Q42)-1,"")</f>
      </c>
      <c r="P42">
        <f>IF(COUNTIF(P$2:P41,B42)&gt;0,"",B42)</f>
      </c>
      <c r="Q42">
        <f t="shared" si="6"/>
        <v>0</v>
      </c>
    </row>
    <row r="43" spans="1:17" ht="15.75">
      <c r="A43" s="3">
        <f>IF(G43&gt;0,RANK(G43,G:G)+COUNTIF($G$2:G43,G43)-1,"")</f>
        <v>29</v>
      </c>
      <c r="B43" s="71" t="s">
        <v>49</v>
      </c>
      <c r="C43" s="72" t="s">
        <v>90</v>
      </c>
      <c r="D43" s="11">
        <v>167</v>
      </c>
      <c r="E43" s="12">
        <v>154</v>
      </c>
      <c r="F43" s="13">
        <v>203</v>
      </c>
      <c r="G43" s="14">
        <f t="shared" si="7"/>
        <v>174.66666666666666</v>
      </c>
      <c r="H43" s="9">
        <f t="shared" si="8"/>
        <v>524</v>
      </c>
      <c r="J43" s="15">
        <f t="shared" si="12"/>
        <v>42</v>
      </c>
      <c r="K43" s="16">
        <f t="shared" si="9"/>
      </c>
      <c r="L43" s="17">
        <f t="shared" si="10"/>
        <v>0</v>
      </c>
      <c r="M43" s="18">
        <f t="shared" si="11"/>
        <v>0</v>
      </c>
      <c r="N43" s="25"/>
      <c r="O43">
        <f>IF(Q43&gt;0,RANK(Q43,Q:Q)+COUNTIF($Q$2:Q43,Q43)-1,"")</f>
      </c>
      <c r="P43">
        <f>IF(COUNTIF(P$2:P42,B43)&gt;0,"",B43)</f>
      </c>
      <c r="Q43">
        <f t="shared" si="6"/>
        <v>0</v>
      </c>
    </row>
    <row r="44" spans="1:17" ht="15.75">
      <c r="A44" s="3">
        <f>IF(G44&gt;0,RANK(G44,G:G)+COUNTIF($G$2:G44,G44)-1,"")</f>
        <v>20</v>
      </c>
      <c r="B44" s="71" t="s">
        <v>46</v>
      </c>
      <c r="C44" s="72" t="s">
        <v>91</v>
      </c>
      <c r="D44" s="11">
        <v>153</v>
      </c>
      <c r="E44" s="12">
        <v>212</v>
      </c>
      <c r="F44" s="13">
        <v>190</v>
      </c>
      <c r="G44" s="14">
        <f t="shared" si="7"/>
        <v>185</v>
      </c>
      <c r="H44" s="9">
        <f t="shared" si="8"/>
        <v>555</v>
      </c>
      <c r="J44" s="15">
        <f t="shared" si="12"/>
        <v>43</v>
      </c>
      <c r="K44" s="16">
        <f t="shared" si="9"/>
      </c>
      <c r="L44" s="17">
        <f t="shared" si="10"/>
        <v>0</v>
      </c>
      <c r="M44" s="18">
        <f t="shared" si="11"/>
        <v>0</v>
      </c>
      <c r="N44" s="25"/>
      <c r="O44">
        <f>IF(Q44&gt;0,RANK(Q44,Q:Q)+COUNTIF($Q$2:Q44,Q44)-1,"")</f>
        <v>13</v>
      </c>
      <c r="P44" t="str">
        <f>IF(COUNTIF(P$2:P43,B44)&gt;0,"",B44)</f>
        <v>ES ES2</v>
      </c>
      <c r="Q44">
        <f t="shared" si="6"/>
        <v>1546</v>
      </c>
    </row>
    <row r="45" spans="1:17" ht="15.75">
      <c r="A45" s="3">
        <f>IF(G45&gt;0,RANK(G45,G:G)+COUNTIF($G$2:G45,G45)-1,"")</f>
        <v>46</v>
      </c>
      <c r="B45" s="71" t="s">
        <v>46</v>
      </c>
      <c r="C45" s="72" t="s">
        <v>92</v>
      </c>
      <c r="D45" s="11">
        <v>188</v>
      </c>
      <c r="E45" s="12">
        <v>133</v>
      </c>
      <c r="F45" s="13">
        <v>147</v>
      </c>
      <c r="G45" s="14">
        <f t="shared" si="7"/>
        <v>156</v>
      </c>
      <c r="H45" s="9">
        <f t="shared" si="8"/>
        <v>468</v>
      </c>
      <c r="J45" s="15">
        <f t="shared" si="12"/>
        <v>44</v>
      </c>
      <c r="K45" s="16">
        <f t="shared" si="9"/>
      </c>
      <c r="L45" s="17">
        <f t="shared" si="10"/>
        <v>0</v>
      </c>
      <c r="M45" s="18">
        <f t="shared" si="11"/>
        <v>0</v>
      </c>
      <c r="N45" s="25"/>
      <c r="O45">
        <f>IF(Q45&gt;0,RANK(Q45,Q:Q)+COUNTIF($Q$2:Q45,Q45)-1,"")</f>
      </c>
      <c r="P45">
        <f>IF(COUNTIF(P$2:P44,B45)&gt;0,"",B45)</f>
      </c>
      <c r="Q45">
        <f t="shared" si="6"/>
        <v>0</v>
      </c>
    </row>
    <row r="46" spans="1:17" ht="15.75">
      <c r="A46" s="3">
        <f>IF(G46&gt;0,RANK(G46,G:G)+COUNTIF($G$2:G46,G46)-1,"")</f>
        <v>1</v>
      </c>
      <c r="B46" s="71" t="s">
        <v>45</v>
      </c>
      <c r="C46" s="72" t="s">
        <v>93</v>
      </c>
      <c r="D46" s="11">
        <v>226</v>
      </c>
      <c r="E46" s="12">
        <v>242</v>
      </c>
      <c r="F46" s="13">
        <v>214</v>
      </c>
      <c r="G46" s="14">
        <f t="shared" si="7"/>
        <v>227.33333333333334</v>
      </c>
      <c r="H46" s="9">
        <f t="shared" si="8"/>
        <v>682</v>
      </c>
      <c r="J46" s="15">
        <f t="shared" si="12"/>
        <v>45</v>
      </c>
      <c r="K46" s="16">
        <f t="shared" si="9"/>
      </c>
      <c r="L46" s="17">
        <f t="shared" si="10"/>
        <v>0</v>
      </c>
      <c r="M46" s="18">
        <f t="shared" si="11"/>
        <v>0</v>
      </c>
      <c r="N46" s="25"/>
      <c r="O46">
        <f>IF(Q46&gt;0,RANK(Q46,Q:Q)+COUNTIF($Q$2:Q46,Q46)-1,"")</f>
        <v>3</v>
      </c>
      <c r="P46" t="str">
        <f>IF(COUNTIF(P$2:P45,B46)&gt;0,"",B46)</f>
        <v>ES ES1</v>
      </c>
      <c r="Q46">
        <f t="shared" si="6"/>
        <v>1774</v>
      </c>
    </row>
    <row r="47" spans="1:17" ht="15.75">
      <c r="A47" s="3">
        <f>IF(G47&gt;0,RANK(G47,G:G)+COUNTIF($G$2:G47,G47)-1,"")</f>
        <v>30</v>
      </c>
      <c r="B47" s="71" t="s">
        <v>46</v>
      </c>
      <c r="C47" s="72" t="s">
        <v>94</v>
      </c>
      <c r="D47" s="11">
        <v>135</v>
      </c>
      <c r="E47" s="12">
        <v>185</v>
      </c>
      <c r="F47" s="13">
        <v>203</v>
      </c>
      <c r="G47" s="14">
        <f t="shared" si="7"/>
        <v>174.33333333333334</v>
      </c>
      <c r="H47" s="9">
        <f t="shared" si="8"/>
        <v>523</v>
      </c>
      <c r="J47" s="15">
        <f t="shared" si="12"/>
        <v>46</v>
      </c>
      <c r="K47" s="16">
        <f t="shared" si="9"/>
      </c>
      <c r="L47" s="17">
        <f t="shared" si="10"/>
        <v>0</v>
      </c>
      <c r="M47" s="18">
        <f t="shared" si="11"/>
        <v>0</v>
      </c>
      <c r="N47" s="25"/>
      <c r="O47">
        <f>IF(Q47&gt;0,RANK(Q47,Q:Q)+COUNTIF($Q$2:Q47,Q47)-1,"")</f>
      </c>
      <c r="P47">
        <f>IF(COUNTIF(P$2:P46,B47)&gt;0,"",B47)</f>
      </c>
      <c r="Q47">
        <f t="shared" si="6"/>
        <v>0</v>
      </c>
    </row>
    <row r="48" spans="1:17" ht="15.75">
      <c r="A48" s="3">
        <f>IF(G48&gt;0,RANK(G48,G:G)+COUNTIF($G$2:G48,G48)-1,"")</f>
        <v>36</v>
      </c>
      <c r="B48" s="71" t="s">
        <v>45</v>
      </c>
      <c r="C48" s="72" t="s">
        <v>95</v>
      </c>
      <c r="D48" s="11">
        <v>196</v>
      </c>
      <c r="E48" s="12">
        <v>169</v>
      </c>
      <c r="F48" s="13">
        <v>142</v>
      </c>
      <c r="G48" s="14">
        <f t="shared" si="7"/>
        <v>169</v>
      </c>
      <c r="H48" s="9">
        <f t="shared" si="8"/>
        <v>507</v>
      </c>
      <c r="J48" s="15">
        <f t="shared" si="12"/>
        <v>47</v>
      </c>
      <c r="K48" s="16">
        <f t="shared" si="9"/>
      </c>
      <c r="L48" s="17">
        <f t="shared" si="10"/>
        <v>0</v>
      </c>
      <c r="M48" s="18">
        <f t="shared" si="11"/>
        <v>0</v>
      </c>
      <c r="N48" s="25"/>
      <c r="O48">
        <f>IF(Q48&gt;0,RANK(Q48,Q:Q)+COUNTIF($Q$2:Q48,Q48)-1,"")</f>
      </c>
      <c r="P48">
        <f>IF(COUNTIF(P$2:P47,B48)&gt;0,"",B48)</f>
      </c>
      <c r="Q48">
        <f t="shared" si="6"/>
        <v>0</v>
      </c>
    </row>
    <row r="49" spans="1:17" ht="15.75">
      <c r="A49" s="3">
        <f>IF(G49&gt;0,RANK(G49,G:G)+COUNTIF($G$2:G49,G49)-1,"")</f>
        <v>14</v>
      </c>
      <c r="B49" s="71" t="s">
        <v>45</v>
      </c>
      <c r="C49" s="72" t="s">
        <v>96</v>
      </c>
      <c r="D49" s="11">
        <v>202</v>
      </c>
      <c r="E49" s="12">
        <v>182</v>
      </c>
      <c r="F49" s="13">
        <v>201</v>
      </c>
      <c r="G49" s="14">
        <f t="shared" si="7"/>
        <v>195</v>
      </c>
      <c r="H49" s="9">
        <f t="shared" si="8"/>
        <v>585</v>
      </c>
      <c r="J49" s="15">
        <f t="shared" si="12"/>
        <v>48</v>
      </c>
      <c r="K49" s="16">
        <f t="shared" si="9"/>
      </c>
      <c r="L49" s="17">
        <f t="shared" si="10"/>
        <v>0</v>
      </c>
      <c r="M49" s="18">
        <f t="shared" si="11"/>
        <v>0</v>
      </c>
      <c r="N49" s="25"/>
      <c r="O49">
        <f>IF(Q49&gt;0,RANK(Q49,Q:Q)+COUNTIF($Q$2:Q49,Q49)-1,"")</f>
      </c>
      <c r="P49">
        <f>IF(COUNTIF(P$2:P48,B49)&gt;0,"",B49)</f>
      </c>
      <c r="Q49">
        <f t="shared" si="6"/>
        <v>0</v>
      </c>
    </row>
    <row r="50" spans="1:17" ht="15.75">
      <c r="A50" s="3">
        <f>IF(G50&gt;0,RANK(G50,G:G)+COUNTIF($G$2:G50,G50)-1,"")</f>
        <v>49</v>
      </c>
      <c r="B50" s="71" t="s">
        <v>112</v>
      </c>
      <c r="C50" s="72" t="s">
        <v>98</v>
      </c>
      <c r="D50" s="11">
        <v>153</v>
      </c>
      <c r="E50" s="12">
        <v>114</v>
      </c>
      <c r="F50" s="13">
        <v>111</v>
      </c>
      <c r="G50" s="14">
        <f t="shared" si="7"/>
        <v>126</v>
      </c>
      <c r="H50" s="9">
        <f t="shared" si="8"/>
        <v>378</v>
      </c>
      <c r="J50" s="15">
        <f t="shared" si="12"/>
        <v>49</v>
      </c>
      <c r="K50" s="16">
        <f t="shared" si="9"/>
      </c>
      <c r="L50" s="17">
        <f t="shared" si="10"/>
        <v>0</v>
      </c>
      <c r="M50" s="18">
        <f t="shared" si="11"/>
        <v>0</v>
      </c>
      <c r="N50" s="25"/>
      <c r="O50">
        <f>IF(Q50&gt;0,RANK(Q50,Q:Q)+COUNTIF($Q$2:Q50,Q50)-1,"")</f>
        <v>16</v>
      </c>
      <c r="P50" t="str">
        <f>IF(COUNTIF(P$2:P49,B50)&gt;0,"",B50)</f>
        <v>FOMGET1</v>
      </c>
      <c r="Q50">
        <f t="shared" si="6"/>
        <v>1173</v>
      </c>
    </row>
    <row r="51" spans="1:17" ht="15.75">
      <c r="A51" s="3">
        <f>IF(G51&gt;0,RANK(G51,G:G)+COUNTIF($G$2:G51,G51)-1,"")</f>
        <v>51</v>
      </c>
      <c r="B51" s="71" t="s">
        <v>112</v>
      </c>
      <c r="C51" s="72" t="s">
        <v>99</v>
      </c>
      <c r="D51" s="11">
        <v>105</v>
      </c>
      <c r="E51" s="12">
        <v>107</v>
      </c>
      <c r="F51" s="13">
        <v>92</v>
      </c>
      <c r="G51" s="14">
        <f t="shared" si="7"/>
        <v>101.33333333333333</v>
      </c>
      <c r="H51" s="9">
        <f t="shared" si="8"/>
        <v>304</v>
      </c>
      <c r="J51" s="15">
        <f t="shared" si="12"/>
        <v>50</v>
      </c>
      <c r="K51" s="16">
        <f t="shared" si="9"/>
      </c>
      <c r="L51" s="17">
        <f t="shared" si="10"/>
        <v>0</v>
      </c>
      <c r="M51" s="18">
        <f t="shared" si="11"/>
        <v>0</v>
      </c>
      <c r="N51" s="25"/>
      <c r="O51">
        <f>IF(Q51&gt;0,RANK(Q51,Q:Q)+COUNTIF($Q$2:Q51,Q51)-1,"")</f>
      </c>
      <c r="P51">
        <f>IF(COUNTIF(P$2:P50,B51)&gt;0,"",B51)</f>
      </c>
      <c r="Q51">
        <f t="shared" si="6"/>
        <v>0</v>
      </c>
    </row>
    <row r="52" spans="1:17" ht="15.75">
      <c r="A52" s="3">
        <f>IF(G52&gt;0,RANK(G52,G:G)+COUNTIF($G$2:G52,G52)-1,"")</f>
        <v>43</v>
      </c>
      <c r="B52" s="71" t="s">
        <v>112</v>
      </c>
      <c r="C52" s="72" t="s">
        <v>100</v>
      </c>
      <c r="D52" s="11">
        <v>157</v>
      </c>
      <c r="E52" s="12">
        <v>177</v>
      </c>
      <c r="F52" s="13">
        <v>157</v>
      </c>
      <c r="G52" s="14">
        <f t="shared" si="7"/>
        <v>163.66666666666666</v>
      </c>
      <c r="H52" s="9">
        <f t="shared" si="8"/>
        <v>491</v>
      </c>
      <c r="J52" s="15">
        <f t="shared" si="12"/>
        <v>51</v>
      </c>
      <c r="K52" s="16">
        <f t="shared" si="9"/>
      </c>
      <c r="L52" s="17">
        <f t="shared" si="10"/>
        <v>0</v>
      </c>
      <c r="M52" s="18">
        <f t="shared" si="11"/>
        <v>0</v>
      </c>
      <c r="N52" s="25"/>
      <c r="O52">
        <f>IF(Q52&gt;0,RANK(Q52,Q:Q)+COUNTIF($Q$2:Q52,Q52)-1,"")</f>
      </c>
      <c r="P52">
        <f>IF(COUNTIF(P$2:P51,B52)&gt;0,"",B52)</f>
      </c>
      <c r="Q52">
        <f t="shared" si="6"/>
        <v>0</v>
      </c>
    </row>
    <row r="53" spans="1:17" ht="15.75">
      <c r="A53" s="3">
        <f>IF(G53&gt;0,RANK(G53,G:G)+COUNTIF($G$2:G53,G53)-1,"")</f>
        <v>50</v>
      </c>
      <c r="B53" s="71" t="s">
        <v>97</v>
      </c>
      <c r="C53" s="72" t="s">
        <v>101</v>
      </c>
      <c r="D53" s="11">
        <v>130</v>
      </c>
      <c r="E53" s="12">
        <v>100</v>
      </c>
      <c r="F53" s="13">
        <v>137</v>
      </c>
      <c r="G53" s="14">
        <f t="shared" si="7"/>
        <v>122.33333333333333</v>
      </c>
      <c r="H53" s="9">
        <f t="shared" si="8"/>
        <v>367</v>
      </c>
      <c r="J53" s="15">
        <f t="shared" si="12"/>
        <v>52</v>
      </c>
      <c r="K53" s="16">
        <f t="shared" si="9"/>
      </c>
      <c r="L53" s="17">
        <f t="shared" si="10"/>
        <v>0</v>
      </c>
      <c r="M53" s="18">
        <f t="shared" si="11"/>
        <v>0</v>
      </c>
      <c r="N53" s="25"/>
      <c r="O53">
        <f>IF(Q53&gt;0,RANK(Q53,Q:Q)+COUNTIF($Q$2:Q53,Q53)-1,"")</f>
        <v>18</v>
      </c>
      <c r="P53" t="str">
        <f>IF(COUNTIF(P$2:P52,B53)&gt;0,"",B53)</f>
        <v>FOMGET</v>
      </c>
      <c r="Q53">
        <f t="shared" si="6"/>
        <v>651</v>
      </c>
    </row>
    <row r="54" spans="1:17" ht="15.75">
      <c r="A54" s="3">
        <f>IF(G54&gt;0,RANK(G54,G:G)+COUNTIF($G$2:G54,G54)-1,"")</f>
        <v>52</v>
      </c>
      <c r="B54" s="71" t="s">
        <v>97</v>
      </c>
      <c r="C54" s="72" t="s">
        <v>102</v>
      </c>
      <c r="D54" s="11">
        <v>98</v>
      </c>
      <c r="E54" s="12">
        <v>122</v>
      </c>
      <c r="F54" s="13">
        <v>64</v>
      </c>
      <c r="G54" s="14">
        <f t="shared" si="7"/>
        <v>94.66666666666667</v>
      </c>
      <c r="H54" s="9">
        <f t="shared" si="8"/>
        <v>284</v>
      </c>
      <c r="J54" s="15">
        <f t="shared" si="12"/>
        <v>53</v>
      </c>
      <c r="K54" s="16">
        <f t="shared" si="9"/>
      </c>
      <c r="L54" s="17">
        <f t="shared" si="10"/>
        <v>0</v>
      </c>
      <c r="M54" s="18">
        <f t="shared" si="11"/>
        <v>0</v>
      </c>
      <c r="N54" s="25"/>
      <c r="O54">
        <f>IF(Q54&gt;0,RANK(Q54,Q:Q)+COUNTIF($Q$2:Q54,Q54)-1,"")</f>
      </c>
      <c r="P54">
        <f>IF(COUNTIF(P$2:P53,B54)&gt;0,"",B54)</f>
      </c>
      <c r="Q54">
        <f t="shared" si="6"/>
        <v>0</v>
      </c>
    </row>
    <row r="55" spans="1:17" ht="15.75">
      <c r="A55" s="3">
        <f>IF(G55&gt;0,RANK(G55,G:G)+COUNTIF($G$2:G55,G55)-1,"")</f>
      </c>
      <c r="B55" s="71" t="s">
        <v>97</v>
      </c>
      <c r="C55" s="72" t="s">
        <v>103</v>
      </c>
      <c r="D55" s="11"/>
      <c r="E55" s="12"/>
      <c r="F55" s="19"/>
      <c r="G55" s="14">
        <f t="shared" si="7"/>
        <v>0</v>
      </c>
      <c r="H55" s="9">
        <f t="shared" si="8"/>
        <v>0</v>
      </c>
      <c r="J55" s="15">
        <f t="shared" si="12"/>
        <v>54</v>
      </c>
      <c r="K55" s="16">
        <f t="shared" si="9"/>
      </c>
      <c r="L55" s="17">
        <f t="shared" si="10"/>
        <v>0</v>
      </c>
      <c r="M55" s="18">
        <f t="shared" si="11"/>
        <v>0</v>
      </c>
      <c r="N55" s="25"/>
      <c r="O55">
        <f>IF(Q55&gt;0,RANK(Q55,Q:Q)+COUNTIF($Q$2:Q55,Q55)-1,"")</f>
      </c>
      <c r="P55">
        <f>IF(COUNTIF(P$2:P54,B55)&gt;0,"",B55)</f>
      </c>
      <c r="Q55">
        <f t="shared" si="6"/>
        <v>0</v>
      </c>
    </row>
    <row r="56" spans="1:17" ht="15.75">
      <c r="A56" s="3">
        <f>IF(G56&gt;0,RANK(G56,G:G)+COUNTIF($G$2:G56,G56)-1,"")</f>
      </c>
      <c r="B56" s="71" t="s">
        <v>36</v>
      </c>
      <c r="C56" s="72" t="s">
        <v>104</v>
      </c>
      <c r="D56" s="11"/>
      <c r="E56" s="12"/>
      <c r="F56" s="19"/>
      <c r="G56" s="14">
        <f t="shared" si="7"/>
        <v>0</v>
      </c>
      <c r="H56" s="9">
        <f t="shared" si="8"/>
        <v>0</v>
      </c>
      <c r="J56" s="15">
        <f t="shared" si="12"/>
        <v>55</v>
      </c>
      <c r="K56" s="16">
        <f t="shared" si="9"/>
      </c>
      <c r="L56" s="17">
        <f t="shared" si="10"/>
        <v>0</v>
      </c>
      <c r="M56" s="18">
        <f t="shared" si="11"/>
        <v>0</v>
      </c>
      <c r="N56" s="25"/>
      <c r="O56">
        <f>IF(Q56&gt;0,RANK(Q56,Q:Q)+COUNTIF($Q$2:Q56,Q56)-1,"")</f>
      </c>
      <c r="P56" t="str">
        <f>IF(COUNTIF(P$2:P55,B56)&gt;0,"",B56)</f>
        <v>SITAL</v>
      </c>
      <c r="Q56">
        <f t="shared" si="6"/>
        <v>0</v>
      </c>
    </row>
    <row r="57" spans="1:17" ht="15.75">
      <c r="A57" s="3">
        <f>IF(G57&gt;0,RANK(G57,G:G)+COUNTIF($G$2:G57,G57)-1,"")</f>
      </c>
      <c r="B57" s="71" t="s">
        <v>107</v>
      </c>
      <c r="C57" s="72" t="s">
        <v>108</v>
      </c>
      <c r="D57" s="11"/>
      <c r="E57" s="12"/>
      <c r="F57" s="19"/>
      <c r="G57" s="14">
        <f t="shared" si="7"/>
        <v>0</v>
      </c>
      <c r="H57" s="9">
        <f t="shared" si="8"/>
        <v>0</v>
      </c>
      <c r="J57" s="15">
        <f t="shared" si="12"/>
        <v>56</v>
      </c>
      <c r="K57" s="16">
        <f t="shared" si="9"/>
      </c>
      <c r="L57" s="17">
        <f t="shared" si="10"/>
        <v>0</v>
      </c>
      <c r="M57" s="18">
        <f t="shared" si="11"/>
        <v>0</v>
      </c>
      <c r="N57" s="25"/>
      <c r="O57">
        <f>IF(Q57&gt;0,RANK(Q57,Q:Q)+COUNTIF($Q$2:Q57,Q57)-1,"")</f>
      </c>
      <c r="P57" t="str">
        <f>IF(COUNTIF(P$2:P56,B57)&gt;0,"",B57)</f>
        <v>ATATÜRK İ.Ö.O</v>
      </c>
      <c r="Q57">
        <f t="shared" si="6"/>
        <v>0</v>
      </c>
    </row>
    <row r="58" spans="1:17" ht="15.75">
      <c r="A58" s="3">
        <f>IF(G58&gt;0,RANK(G58,G:G)+COUNTIF($G$2:G58,G58)-1,"")</f>
      </c>
      <c r="B58" s="71" t="s">
        <v>107</v>
      </c>
      <c r="C58" s="72" t="s">
        <v>109</v>
      </c>
      <c r="D58" s="11"/>
      <c r="E58" s="12"/>
      <c r="F58" s="19"/>
      <c r="G58" s="14">
        <f t="shared" si="7"/>
        <v>0</v>
      </c>
      <c r="H58" s="9">
        <f t="shared" si="8"/>
        <v>0</v>
      </c>
      <c r="J58" s="15">
        <f t="shared" si="12"/>
        <v>57</v>
      </c>
      <c r="K58" s="16">
        <f t="shared" si="9"/>
      </c>
      <c r="L58" s="17">
        <f t="shared" si="10"/>
        <v>0</v>
      </c>
      <c r="M58" s="18">
        <f t="shared" si="11"/>
        <v>0</v>
      </c>
      <c r="N58" s="25"/>
      <c r="O58">
        <f>IF(Q58&gt;0,RANK(Q58,Q:Q)+COUNTIF($Q$2:Q58,Q58)-1,"")</f>
      </c>
      <c r="P58">
        <f>IF(COUNTIF(P$2:P57,B58)&gt;0,"",B58)</f>
      </c>
      <c r="Q58">
        <f t="shared" si="6"/>
        <v>0</v>
      </c>
    </row>
    <row r="59" spans="1:17" ht="15.75">
      <c r="A59" s="3">
        <f>IF(G59&gt;0,RANK(G59,G:G)+COUNTIF($G$2:G59,G59)-1,"")</f>
      </c>
      <c r="B59" s="71" t="s">
        <v>105</v>
      </c>
      <c r="C59" s="72" t="s">
        <v>106</v>
      </c>
      <c r="D59" s="11"/>
      <c r="E59" s="12"/>
      <c r="F59" s="19"/>
      <c r="G59" s="14">
        <f t="shared" si="7"/>
        <v>0</v>
      </c>
      <c r="H59" s="9">
        <f t="shared" si="8"/>
        <v>0</v>
      </c>
      <c r="J59" s="15">
        <f t="shared" si="12"/>
        <v>58</v>
      </c>
      <c r="K59" s="16">
        <f t="shared" si="9"/>
      </c>
      <c r="L59" s="17">
        <f t="shared" si="10"/>
        <v>0</v>
      </c>
      <c r="M59" s="18">
        <f t="shared" si="11"/>
        <v>0</v>
      </c>
      <c r="N59" s="25"/>
      <c r="O59">
        <f>IF(Q59&gt;0,RANK(Q59,Q:Q)+COUNTIF($Q$2:Q59,Q59)-1,"")</f>
      </c>
      <c r="P59" t="str">
        <f>IF(COUNTIF(P$2:P58,B59)&gt;0,"",B59)</f>
        <v>NİLÜFER GENÇLİK </v>
      </c>
      <c r="Q59">
        <f t="shared" si="6"/>
        <v>0</v>
      </c>
    </row>
    <row r="60" spans="1:17" ht="15.75">
      <c r="A60" s="3">
        <f>IF(G60&gt;0,RANK(G60,G:G)+COUNTIF($G$2:G60,G60)-1,"")</f>
      </c>
      <c r="B60" s="71"/>
      <c r="C60" s="72"/>
      <c r="D60" s="11"/>
      <c r="E60" s="12"/>
      <c r="F60" s="19"/>
      <c r="G60" s="14">
        <f t="shared" si="7"/>
        <v>0</v>
      </c>
      <c r="H60" s="9">
        <f t="shared" si="8"/>
        <v>0</v>
      </c>
      <c r="J60" s="15">
        <f t="shared" si="12"/>
        <v>59</v>
      </c>
      <c r="K60" s="16">
        <f t="shared" si="9"/>
      </c>
      <c r="L60" s="17">
        <f t="shared" si="10"/>
        <v>0</v>
      </c>
      <c r="M60" s="18">
        <f t="shared" si="11"/>
        <v>0</v>
      </c>
      <c r="N60" s="25"/>
      <c r="O60">
        <f>IF(Q60&gt;0,RANK(Q60,Q:Q)+COUNTIF($Q$2:Q60,Q60)-1,"")</f>
      </c>
      <c r="P60">
        <f>IF(COUNTIF(P$2:P59,B60)&gt;0,"",B60)</f>
        <v>0</v>
      </c>
      <c r="Q60">
        <f t="shared" si="6"/>
        <v>0</v>
      </c>
    </row>
    <row r="61" spans="1:17" ht="15.75">
      <c r="A61" s="3">
        <f>IF(G61&gt;0,RANK(G61,G:G)+COUNTIF($G$2:G61,G61)-1,"")</f>
      </c>
      <c r="B61" s="71"/>
      <c r="C61" s="72"/>
      <c r="D61" s="11"/>
      <c r="E61" s="12"/>
      <c r="F61" s="19"/>
      <c r="G61" s="14">
        <f t="shared" si="7"/>
        <v>0</v>
      </c>
      <c r="H61" s="9">
        <f t="shared" si="8"/>
        <v>0</v>
      </c>
      <c r="J61" s="15">
        <f t="shared" si="12"/>
        <v>60</v>
      </c>
      <c r="K61" s="16">
        <f t="shared" si="9"/>
      </c>
      <c r="L61" s="17">
        <f t="shared" si="10"/>
        <v>0</v>
      </c>
      <c r="M61" s="18">
        <f t="shared" si="11"/>
        <v>0</v>
      </c>
      <c r="N61" s="25"/>
      <c r="O61">
        <f>IF(Q61&gt;0,RANK(Q61,Q:Q)+COUNTIF($Q$2:Q61,Q61)-1,"")</f>
      </c>
      <c r="P61">
        <f>IF(COUNTIF(P$2:P60,B61)&gt;0,"",B61)</f>
      </c>
      <c r="Q61">
        <f t="shared" si="6"/>
        <v>0</v>
      </c>
    </row>
    <row r="62" spans="1:17" ht="15.75">
      <c r="A62" s="3">
        <f>IF(G62&gt;0,RANK(G62,G:G)+COUNTIF($G$2:G62,G62)-1,"")</f>
      </c>
      <c r="B62" s="71"/>
      <c r="C62" s="72"/>
      <c r="D62" s="11"/>
      <c r="E62" s="20"/>
      <c r="F62" s="19"/>
      <c r="G62" s="14">
        <f t="shared" si="7"/>
        <v>0</v>
      </c>
      <c r="H62" s="9">
        <f t="shared" si="8"/>
        <v>0</v>
      </c>
      <c r="J62" s="15">
        <f t="shared" si="12"/>
        <v>61</v>
      </c>
      <c r="K62" s="16">
        <f t="shared" si="9"/>
      </c>
      <c r="L62" s="17">
        <f t="shared" si="10"/>
        <v>0</v>
      </c>
      <c r="M62" s="18">
        <f t="shared" si="11"/>
        <v>0</v>
      </c>
      <c r="N62" s="25"/>
      <c r="O62">
        <f>IF(Q62&gt;0,RANK(Q62,Q:Q)+COUNTIF($Q$2:Q62,Q62)-1,"")</f>
      </c>
      <c r="P62">
        <f>IF(COUNTIF(P$2:P61,B62)&gt;0,"",B62)</f>
      </c>
      <c r="Q62">
        <f t="shared" si="6"/>
        <v>0</v>
      </c>
    </row>
    <row r="63" spans="1:17" ht="15.75">
      <c r="A63" s="3">
        <f>IF(G63&gt;0,RANK(G63,G:G)+COUNTIF($G$2:G63,G63)-1,"")</f>
      </c>
      <c r="B63" s="71"/>
      <c r="C63" s="72"/>
      <c r="D63" s="11"/>
      <c r="E63" s="20"/>
      <c r="F63" s="19"/>
      <c r="G63" s="14">
        <f t="shared" si="7"/>
        <v>0</v>
      </c>
      <c r="H63" s="9">
        <f t="shared" si="8"/>
        <v>0</v>
      </c>
      <c r="J63" s="15">
        <f t="shared" si="12"/>
        <v>62</v>
      </c>
      <c r="K63" s="16">
        <f t="shared" si="9"/>
      </c>
      <c r="L63" s="17">
        <f t="shared" si="10"/>
        <v>0</v>
      </c>
      <c r="M63" s="18">
        <f t="shared" si="11"/>
        <v>0</v>
      </c>
      <c r="N63" s="25"/>
      <c r="O63">
        <f>IF(Q63&gt;0,RANK(Q63,Q:Q)+COUNTIF($Q$2:Q63,Q63)-1,"")</f>
      </c>
      <c r="P63">
        <f>IF(COUNTIF(P$2:P62,B63)&gt;0,"",B63)</f>
      </c>
      <c r="Q63">
        <f t="shared" si="6"/>
        <v>0</v>
      </c>
    </row>
    <row r="64" spans="1:17" ht="15.75">
      <c r="A64" s="3">
        <f>IF(G64&gt;0,RANK(G64,G:G)+COUNTIF($G$2:G64,G64)-1,"")</f>
      </c>
      <c r="B64" s="71"/>
      <c r="C64" s="72"/>
      <c r="D64" s="11"/>
      <c r="E64" s="20"/>
      <c r="F64" s="19"/>
      <c r="G64" s="14">
        <f t="shared" si="7"/>
        <v>0</v>
      </c>
      <c r="H64" s="9">
        <f t="shared" si="8"/>
        <v>0</v>
      </c>
      <c r="J64" s="15">
        <f t="shared" si="12"/>
        <v>63</v>
      </c>
      <c r="K64" s="16">
        <f t="shared" si="9"/>
      </c>
      <c r="L64" s="17">
        <f t="shared" si="10"/>
        <v>0</v>
      </c>
      <c r="M64" s="18">
        <f t="shared" si="11"/>
        <v>0</v>
      </c>
      <c r="N64" s="25"/>
      <c r="O64">
        <f>IF(Q64&gt;0,RANK(Q64,Q:Q)+COUNTIF($Q$2:Q64,Q64)-1,"")</f>
      </c>
      <c r="P64">
        <f>IF(COUNTIF(P$2:P63,B64)&gt;0,"",B64)</f>
      </c>
      <c r="Q64">
        <f t="shared" si="6"/>
        <v>0</v>
      </c>
    </row>
    <row r="65" spans="1:17" ht="15.75">
      <c r="A65" s="3">
        <f>IF(G65&gt;0,RANK(G65,G:G)+COUNTIF($G$2:G65,G65)-1,"")</f>
      </c>
      <c r="B65" s="71"/>
      <c r="C65" s="72"/>
      <c r="D65" s="11"/>
      <c r="E65" s="20"/>
      <c r="F65" s="19"/>
      <c r="G65" s="14">
        <f t="shared" si="7"/>
        <v>0</v>
      </c>
      <c r="H65" s="9">
        <f t="shared" si="8"/>
        <v>0</v>
      </c>
      <c r="J65" s="15">
        <f t="shared" si="12"/>
        <v>64</v>
      </c>
      <c r="K65" s="16">
        <f t="shared" si="9"/>
      </c>
      <c r="L65" s="17">
        <f t="shared" si="10"/>
        <v>0</v>
      </c>
      <c r="M65" s="18">
        <f t="shared" si="11"/>
        <v>0</v>
      </c>
      <c r="N65" s="25"/>
      <c r="O65">
        <f>IF(Q65&gt;0,RANK(Q65,Q:Q)+COUNTIF($Q$2:Q65,Q65)-1,"")</f>
      </c>
      <c r="P65">
        <f>IF(COUNTIF(P$2:P64,B65)&gt;0,"",B65)</f>
      </c>
      <c r="Q65">
        <f t="shared" si="6"/>
        <v>0</v>
      </c>
    </row>
    <row r="66" spans="1:17" ht="15.75">
      <c r="A66" s="3">
        <f>IF(G66&gt;0,RANK(G66,G:G)+COUNTIF($G$2:G66,G66)-1,"")</f>
      </c>
      <c r="B66" s="71"/>
      <c r="C66" s="72"/>
      <c r="D66" s="11"/>
      <c r="E66" s="20"/>
      <c r="F66" s="19"/>
      <c r="G66" s="14">
        <f aca="true" t="shared" si="13" ref="G66:G97">IF(SUM(D66:F66)&gt;0,AVERAGE(D66:F66),0)</f>
        <v>0</v>
      </c>
      <c r="H66" s="9">
        <f aca="true" t="shared" si="14" ref="H66:H100">SUM(D66:F66)</f>
        <v>0</v>
      </c>
      <c r="J66" s="15">
        <f t="shared" si="12"/>
        <v>65</v>
      </c>
      <c r="K66" s="16">
        <f aca="true" t="shared" si="15" ref="K66:K97">IF(ISERROR(INDEX(P$1:P$65536,MATCH(J66,O$1:O$65536,0))),"",INDEX(P$1:P$65536,MATCH(J66,O$1:O$65536,0)))</f>
      </c>
      <c r="L66" s="17">
        <f aca="true" t="shared" si="16" ref="L66:L100">IF(ISERROR(INDEX(Q$1:Q$65536,MATCH(J66,O$1:O$65536,0))),0,(INDEX(Q$1:Q$65536,MATCH(J66,O$1:O$65536,0))))</f>
        <v>0</v>
      </c>
      <c r="M66" s="18">
        <f aca="true" t="shared" si="17" ref="M66:M97">IF(L66&gt;0,L66/6,0)</f>
        <v>0</v>
      </c>
      <c r="N66" s="25"/>
      <c r="O66">
        <f>IF(Q66&gt;0,RANK(Q66,Q:Q)+COUNTIF($Q$2:Q66,Q66)-1,"")</f>
      </c>
      <c r="P66">
        <f>IF(COUNTIF(P$2:P65,B66)&gt;0,"",B66)</f>
      </c>
      <c r="Q66">
        <f t="shared" si="6"/>
        <v>0</v>
      </c>
    </row>
    <row r="67" spans="1:17" ht="15.75">
      <c r="A67" s="3">
        <f>IF(G67&gt;0,RANK(G67,G:G)+COUNTIF($G$2:G67,G67)-1,"")</f>
      </c>
      <c r="B67" s="71"/>
      <c r="C67" s="72"/>
      <c r="D67" s="11"/>
      <c r="E67" s="20"/>
      <c r="F67" s="19"/>
      <c r="G67" s="14">
        <f t="shared" si="13"/>
        <v>0</v>
      </c>
      <c r="H67" s="9">
        <f t="shared" si="14"/>
        <v>0</v>
      </c>
      <c r="J67" s="15">
        <f aca="true" t="shared" si="18" ref="J67:J100">J66+1</f>
        <v>66</v>
      </c>
      <c r="K67" s="16">
        <f t="shared" si="15"/>
      </c>
      <c r="L67" s="17">
        <f t="shared" si="16"/>
        <v>0</v>
      </c>
      <c r="M67" s="18">
        <f t="shared" si="17"/>
        <v>0</v>
      </c>
      <c r="N67" s="25"/>
      <c r="O67">
        <f>IF(Q67&gt;0,RANK(Q67,Q:Q)+COUNTIF($Q$2:Q67,Q67)-1,"")</f>
      </c>
      <c r="P67">
        <f>IF(COUNTIF(P$2:P66,B67)&gt;0,"",B67)</f>
      </c>
      <c r="Q67">
        <f t="shared" si="6"/>
        <v>0</v>
      </c>
    </row>
    <row r="68" spans="1:17" ht="15.75">
      <c r="A68" s="3">
        <f>IF(G68&gt;0,RANK(G68,G:G)+COUNTIF($G$2:G68,G68)-1,"")</f>
      </c>
      <c r="B68" s="71"/>
      <c r="C68" s="72"/>
      <c r="D68" s="11"/>
      <c r="E68" s="20"/>
      <c r="F68" s="19"/>
      <c r="G68" s="14">
        <f t="shared" si="13"/>
        <v>0</v>
      </c>
      <c r="H68" s="9">
        <f t="shared" si="14"/>
        <v>0</v>
      </c>
      <c r="J68" s="15">
        <f t="shared" si="18"/>
        <v>67</v>
      </c>
      <c r="K68" s="16">
        <f t="shared" si="15"/>
      </c>
      <c r="L68" s="17">
        <f t="shared" si="16"/>
        <v>0</v>
      </c>
      <c r="M68" s="18">
        <f t="shared" si="17"/>
        <v>0</v>
      </c>
      <c r="N68" s="25"/>
      <c r="O68">
        <f>IF(Q68&gt;0,RANK(Q68,Q:Q)+COUNTIF($Q$2:Q68,Q68)-1,"")</f>
      </c>
      <c r="P68">
        <f>IF(COUNTIF(P$2:P67,B68)&gt;0,"",B68)</f>
      </c>
      <c r="Q68">
        <f aca="true" t="shared" si="19" ref="Q68:Q100">SUMIF(B$1:B$65536,P68,H$1:H$65536)</f>
        <v>0</v>
      </c>
    </row>
    <row r="69" spans="1:17" ht="15.75">
      <c r="A69" s="3">
        <f>IF(G69&gt;0,RANK(G69,G:G)+COUNTIF($G$2:G69,G69)-1,"")</f>
      </c>
      <c r="B69" s="71"/>
      <c r="C69" s="72"/>
      <c r="D69" s="11"/>
      <c r="E69" s="20"/>
      <c r="F69" s="19"/>
      <c r="G69" s="14">
        <f t="shared" si="13"/>
        <v>0</v>
      </c>
      <c r="H69" s="9">
        <f t="shared" si="14"/>
        <v>0</v>
      </c>
      <c r="J69" s="15">
        <f t="shared" si="18"/>
        <v>68</v>
      </c>
      <c r="K69" s="16">
        <f t="shared" si="15"/>
      </c>
      <c r="L69" s="17">
        <f t="shared" si="16"/>
        <v>0</v>
      </c>
      <c r="M69" s="18">
        <f t="shared" si="17"/>
        <v>0</v>
      </c>
      <c r="N69" s="25"/>
      <c r="O69">
        <f>IF(Q69&gt;0,RANK(Q69,Q:Q)+COUNTIF($Q$2:Q69,Q69)-1,"")</f>
      </c>
      <c r="P69">
        <f>IF(COUNTIF(P$2:P68,B69)&gt;0,"",B69)</f>
      </c>
      <c r="Q69">
        <f t="shared" si="19"/>
        <v>0</v>
      </c>
    </row>
    <row r="70" spans="1:17" ht="15.75">
      <c r="A70" s="3">
        <f>IF(G70&gt;0,RANK(G70,G:G)+COUNTIF($G$2:G70,G70)-1,"")</f>
      </c>
      <c r="B70" s="71"/>
      <c r="C70" s="72"/>
      <c r="D70" s="11"/>
      <c r="E70" s="20"/>
      <c r="F70" s="19"/>
      <c r="G70" s="14">
        <f t="shared" si="13"/>
        <v>0</v>
      </c>
      <c r="H70" s="9">
        <f t="shared" si="14"/>
        <v>0</v>
      </c>
      <c r="J70" s="15">
        <f t="shared" si="18"/>
        <v>69</v>
      </c>
      <c r="K70" s="16">
        <f t="shared" si="15"/>
      </c>
      <c r="L70" s="17">
        <f t="shared" si="16"/>
        <v>0</v>
      </c>
      <c r="M70" s="18">
        <f t="shared" si="17"/>
        <v>0</v>
      </c>
      <c r="N70" s="25"/>
      <c r="O70">
        <f>IF(Q70&gt;0,RANK(Q70,Q:Q)+COUNTIF($Q$2:Q70,Q70)-1,"")</f>
      </c>
      <c r="P70">
        <f>IF(COUNTIF(P$2:P69,B70)&gt;0,"",B70)</f>
      </c>
      <c r="Q70">
        <f t="shared" si="19"/>
        <v>0</v>
      </c>
    </row>
    <row r="71" spans="1:17" ht="15.75">
      <c r="A71" s="3">
        <f>IF(G71&gt;0,RANK(G71,G:G)+COUNTIF($G$2:G71,G71)-1,"")</f>
      </c>
      <c r="B71" s="71"/>
      <c r="C71" s="72"/>
      <c r="D71" s="11"/>
      <c r="E71" s="20"/>
      <c r="F71" s="19"/>
      <c r="G71" s="14">
        <f t="shared" si="13"/>
        <v>0</v>
      </c>
      <c r="H71" s="9">
        <f t="shared" si="14"/>
        <v>0</v>
      </c>
      <c r="J71" s="15">
        <f t="shared" si="18"/>
        <v>70</v>
      </c>
      <c r="K71" s="16">
        <f t="shared" si="15"/>
      </c>
      <c r="L71" s="17">
        <f t="shared" si="16"/>
        <v>0</v>
      </c>
      <c r="M71" s="18">
        <f t="shared" si="17"/>
        <v>0</v>
      </c>
      <c r="N71" s="25"/>
      <c r="O71">
        <f>IF(Q71&gt;0,RANK(Q71,Q:Q)+COUNTIF($Q$2:Q71,Q71)-1,"")</f>
      </c>
      <c r="P71">
        <f>IF(COUNTIF(P$2:P70,B71)&gt;0,"",B71)</f>
      </c>
      <c r="Q71">
        <f t="shared" si="19"/>
        <v>0</v>
      </c>
    </row>
    <row r="72" spans="1:17" ht="15.75">
      <c r="A72" s="3">
        <f>IF(G72&gt;0,RANK(G72,G:G)+COUNTIF($G$2:G72,G72)-1,"")</f>
      </c>
      <c r="B72" s="71"/>
      <c r="C72" s="72"/>
      <c r="D72" s="11"/>
      <c r="E72" s="20"/>
      <c r="F72" s="19"/>
      <c r="G72" s="14">
        <f t="shared" si="13"/>
        <v>0</v>
      </c>
      <c r="H72" s="9">
        <f t="shared" si="14"/>
        <v>0</v>
      </c>
      <c r="J72" s="15">
        <f t="shared" si="18"/>
        <v>71</v>
      </c>
      <c r="K72" s="16">
        <f t="shared" si="15"/>
      </c>
      <c r="L72" s="17">
        <f t="shared" si="16"/>
        <v>0</v>
      </c>
      <c r="M72" s="18">
        <f t="shared" si="17"/>
        <v>0</v>
      </c>
      <c r="N72" s="25"/>
      <c r="O72">
        <f>IF(Q72&gt;0,RANK(Q72,Q:Q)+COUNTIF($Q$2:Q72,Q72)-1,"")</f>
      </c>
      <c r="P72">
        <f>IF(COUNTIF(P$2:P71,B72)&gt;0,"",B72)</f>
      </c>
      <c r="Q72">
        <f t="shared" si="19"/>
        <v>0</v>
      </c>
    </row>
    <row r="73" spans="1:17" ht="15.75">
      <c r="A73" s="3">
        <f>IF(G73&gt;0,RANK(G73,G:G)+COUNTIF($G$2:G73,G73)-1,"")</f>
      </c>
      <c r="B73" s="71"/>
      <c r="C73" s="72"/>
      <c r="D73" s="11"/>
      <c r="E73" s="20"/>
      <c r="F73" s="19"/>
      <c r="G73" s="14">
        <f t="shared" si="13"/>
        <v>0</v>
      </c>
      <c r="H73" s="9">
        <f t="shared" si="14"/>
        <v>0</v>
      </c>
      <c r="J73" s="15">
        <f t="shared" si="18"/>
        <v>72</v>
      </c>
      <c r="K73" s="16">
        <f t="shared" si="15"/>
      </c>
      <c r="L73" s="17">
        <f t="shared" si="16"/>
        <v>0</v>
      </c>
      <c r="M73" s="18">
        <f t="shared" si="17"/>
        <v>0</v>
      </c>
      <c r="N73" s="25"/>
      <c r="O73">
        <f>IF(Q73&gt;0,RANK(Q73,Q:Q)+COUNTIF($Q$2:Q73,Q73)-1,"")</f>
      </c>
      <c r="P73">
        <f>IF(COUNTIF(P$2:P72,B73)&gt;0,"",B73)</f>
      </c>
      <c r="Q73">
        <f t="shared" si="19"/>
        <v>0</v>
      </c>
    </row>
    <row r="74" spans="1:17" ht="15.75">
      <c r="A74" s="3">
        <f>IF(G74&gt;0,RANK(G74,G:G)+COUNTIF($G$2:G74,G74)-1,"")</f>
      </c>
      <c r="B74" s="71"/>
      <c r="C74" s="72"/>
      <c r="D74" s="11"/>
      <c r="E74" s="20"/>
      <c r="F74" s="19"/>
      <c r="G74" s="14">
        <f t="shared" si="13"/>
        <v>0</v>
      </c>
      <c r="H74" s="9">
        <f t="shared" si="14"/>
        <v>0</v>
      </c>
      <c r="J74" s="15">
        <f t="shared" si="18"/>
        <v>73</v>
      </c>
      <c r="K74" s="16">
        <f t="shared" si="15"/>
      </c>
      <c r="L74" s="17">
        <f t="shared" si="16"/>
        <v>0</v>
      </c>
      <c r="M74" s="18">
        <f t="shared" si="17"/>
        <v>0</v>
      </c>
      <c r="N74" s="25"/>
      <c r="O74">
        <f>IF(Q74&gt;0,RANK(Q74,Q:Q)+COUNTIF($Q$2:Q74,Q74)-1,"")</f>
      </c>
      <c r="P74">
        <f>IF(COUNTIF(P$2:P73,B74)&gt;0,"",B74)</f>
      </c>
      <c r="Q74">
        <f t="shared" si="19"/>
        <v>0</v>
      </c>
    </row>
    <row r="75" spans="1:17" ht="15.75">
      <c r="A75" s="3">
        <f>IF(G75&gt;0,RANK(G75,G:G)+COUNTIF($G$2:G75,G75)-1,"")</f>
      </c>
      <c r="B75" s="71"/>
      <c r="C75" s="72"/>
      <c r="D75" s="11"/>
      <c r="E75" s="20"/>
      <c r="F75" s="19"/>
      <c r="G75" s="14">
        <f t="shared" si="13"/>
        <v>0</v>
      </c>
      <c r="H75" s="9">
        <f t="shared" si="14"/>
        <v>0</v>
      </c>
      <c r="J75" s="15">
        <f t="shared" si="18"/>
        <v>74</v>
      </c>
      <c r="K75" s="16">
        <f t="shared" si="15"/>
      </c>
      <c r="L75" s="17">
        <f t="shared" si="16"/>
        <v>0</v>
      </c>
      <c r="M75" s="18">
        <f t="shared" si="17"/>
        <v>0</v>
      </c>
      <c r="N75" s="25"/>
      <c r="O75">
        <f>IF(Q75&gt;0,RANK(Q75,Q:Q)+COUNTIF($Q$2:Q75,Q75)-1,"")</f>
      </c>
      <c r="P75">
        <f>IF(COUNTIF(P$2:P74,B75)&gt;0,"",B75)</f>
      </c>
      <c r="Q75">
        <f t="shared" si="19"/>
        <v>0</v>
      </c>
    </row>
    <row r="76" spans="1:17" ht="15.75">
      <c r="A76" s="3">
        <f>IF(G76&gt;0,RANK(G76,G:G)+COUNTIF($G$2:G76,G76)-1,"")</f>
      </c>
      <c r="B76" s="71"/>
      <c r="C76" s="72"/>
      <c r="D76" s="11"/>
      <c r="E76" s="20"/>
      <c r="F76" s="19"/>
      <c r="G76" s="14">
        <f t="shared" si="13"/>
        <v>0</v>
      </c>
      <c r="H76" s="9">
        <f t="shared" si="14"/>
        <v>0</v>
      </c>
      <c r="J76" s="15">
        <f t="shared" si="18"/>
        <v>75</v>
      </c>
      <c r="K76" s="16">
        <f t="shared" si="15"/>
      </c>
      <c r="L76" s="17">
        <f t="shared" si="16"/>
        <v>0</v>
      </c>
      <c r="M76" s="18">
        <f t="shared" si="17"/>
        <v>0</v>
      </c>
      <c r="N76" s="25"/>
      <c r="O76">
        <f>IF(Q76&gt;0,RANK(Q76,Q:Q)+COUNTIF($Q$2:Q76,Q76)-1,"")</f>
      </c>
      <c r="P76">
        <f>IF(COUNTIF(P$2:P75,B76)&gt;0,"",B76)</f>
      </c>
      <c r="Q76">
        <f t="shared" si="19"/>
        <v>0</v>
      </c>
    </row>
    <row r="77" spans="1:17" ht="15.75">
      <c r="A77" s="3">
        <f>IF(G77&gt;0,RANK(G77,G:G)+COUNTIF($G$2:G77,G77)-1,"")</f>
      </c>
      <c r="B77" s="71"/>
      <c r="C77" s="72"/>
      <c r="D77" s="11"/>
      <c r="E77" s="20"/>
      <c r="F77" s="19"/>
      <c r="G77" s="14">
        <f t="shared" si="13"/>
        <v>0</v>
      </c>
      <c r="H77" s="9">
        <f t="shared" si="14"/>
        <v>0</v>
      </c>
      <c r="J77" s="15">
        <f t="shared" si="18"/>
        <v>76</v>
      </c>
      <c r="K77" s="16">
        <f t="shared" si="15"/>
      </c>
      <c r="L77" s="17">
        <f t="shared" si="16"/>
        <v>0</v>
      </c>
      <c r="M77" s="18">
        <f t="shared" si="17"/>
        <v>0</v>
      </c>
      <c r="N77" s="25"/>
      <c r="O77">
        <f>IF(Q77&gt;0,RANK(Q77,Q:Q)+COUNTIF($Q$2:Q77,Q77)-1,"")</f>
      </c>
      <c r="P77">
        <f>IF(COUNTIF(P$2:P76,B77)&gt;0,"",B77)</f>
      </c>
      <c r="Q77">
        <f t="shared" si="19"/>
        <v>0</v>
      </c>
    </row>
    <row r="78" spans="1:17" ht="15.75">
      <c r="A78" s="3">
        <f>IF(G78&gt;0,RANK(G78,G:G)+COUNTIF($G$2:G78,G78)-1,"")</f>
      </c>
      <c r="B78" s="71"/>
      <c r="C78" s="72"/>
      <c r="D78" s="11"/>
      <c r="E78" s="20"/>
      <c r="F78" s="19"/>
      <c r="G78" s="14">
        <f t="shared" si="13"/>
        <v>0</v>
      </c>
      <c r="H78" s="9">
        <f t="shared" si="14"/>
        <v>0</v>
      </c>
      <c r="J78" s="15">
        <f t="shared" si="18"/>
        <v>77</v>
      </c>
      <c r="K78" s="16">
        <f t="shared" si="15"/>
      </c>
      <c r="L78" s="17">
        <f t="shared" si="16"/>
        <v>0</v>
      </c>
      <c r="M78" s="18">
        <f t="shared" si="17"/>
        <v>0</v>
      </c>
      <c r="N78" s="25"/>
      <c r="O78">
        <f>IF(Q78&gt;0,RANK(Q78,Q:Q)+COUNTIF($Q$2:Q78,Q78)-1,"")</f>
      </c>
      <c r="P78">
        <f>IF(COUNTIF(P$2:P77,B78)&gt;0,"",B78)</f>
      </c>
      <c r="Q78">
        <f t="shared" si="19"/>
        <v>0</v>
      </c>
    </row>
    <row r="79" spans="1:17" ht="15.75">
      <c r="A79" s="3">
        <f>IF(G79&gt;0,RANK(G79,G:G)+COUNTIF($G$2:G79,G79)-1,"")</f>
      </c>
      <c r="B79" s="71"/>
      <c r="C79" s="72"/>
      <c r="D79" s="11"/>
      <c r="E79" s="20"/>
      <c r="F79" s="19"/>
      <c r="G79" s="14">
        <f t="shared" si="13"/>
        <v>0</v>
      </c>
      <c r="H79" s="9">
        <f t="shared" si="14"/>
        <v>0</v>
      </c>
      <c r="J79" s="15">
        <f t="shared" si="18"/>
        <v>78</v>
      </c>
      <c r="K79" s="16">
        <f t="shared" si="15"/>
      </c>
      <c r="L79" s="17">
        <f t="shared" si="16"/>
        <v>0</v>
      </c>
      <c r="M79" s="18">
        <f t="shared" si="17"/>
        <v>0</v>
      </c>
      <c r="N79" s="25"/>
      <c r="O79">
        <f>IF(Q79&gt;0,RANK(Q79,Q:Q)+COUNTIF($Q$2:Q79,Q79)-1,"")</f>
      </c>
      <c r="P79">
        <f>IF(COUNTIF(P$2:P78,B79)&gt;0,"",B79)</f>
      </c>
      <c r="Q79">
        <f t="shared" si="19"/>
        <v>0</v>
      </c>
    </row>
    <row r="80" spans="1:17" ht="15.75">
      <c r="A80" s="3">
        <f>IF(G80&gt;0,RANK(G80,G:G)+COUNTIF($G$2:G80,G80)-1,"")</f>
      </c>
      <c r="B80" s="71"/>
      <c r="C80" s="72"/>
      <c r="D80" s="11"/>
      <c r="E80" s="20"/>
      <c r="F80" s="19"/>
      <c r="G80" s="14">
        <f t="shared" si="13"/>
        <v>0</v>
      </c>
      <c r="H80" s="9">
        <f t="shared" si="14"/>
        <v>0</v>
      </c>
      <c r="J80" s="15">
        <f t="shared" si="18"/>
        <v>79</v>
      </c>
      <c r="K80" s="16">
        <f t="shared" si="15"/>
      </c>
      <c r="L80" s="17">
        <f t="shared" si="16"/>
        <v>0</v>
      </c>
      <c r="M80" s="18">
        <f t="shared" si="17"/>
        <v>0</v>
      </c>
      <c r="N80" s="25"/>
      <c r="O80">
        <f>IF(Q80&gt;0,RANK(Q80,Q:Q)+COUNTIF($Q$2:Q80,Q80)-1,"")</f>
      </c>
      <c r="P80">
        <f>IF(COUNTIF(P$2:P79,B80)&gt;0,"",B80)</f>
      </c>
      <c r="Q80">
        <f t="shared" si="19"/>
        <v>0</v>
      </c>
    </row>
    <row r="81" spans="1:17" ht="15.75">
      <c r="A81" s="3">
        <f>IF(G81&gt;0,RANK(G81,G:G)+COUNTIF($G$2:G81,G81)-1,"")</f>
      </c>
      <c r="B81" s="71"/>
      <c r="C81" s="72"/>
      <c r="D81" s="11"/>
      <c r="E81" s="20"/>
      <c r="F81" s="19"/>
      <c r="G81" s="14">
        <f t="shared" si="13"/>
        <v>0</v>
      </c>
      <c r="H81" s="9">
        <f t="shared" si="14"/>
        <v>0</v>
      </c>
      <c r="J81" s="15">
        <f t="shared" si="18"/>
        <v>80</v>
      </c>
      <c r="K81" s="16">
        <f t="shared" si="15"/>
      </c>
      <c r="L81" s="17">
        <f t="shared" si="16"/>
        <v>0</v>
      </c>
      <c r="M81" s="18">
        <f t="shared" si="17"/>
        <v>0</v>
      </c>
      <c r="N81" s="25"/>
      <c r="O81">
        <f>IF(Q81&gt;0,RANK(Q81,Q:Q)+COUNTIF($Q$2:Q81,Q81)-1,"")</f>
      </c>
      <c r="P81">
        <f>IF(COUNTIF(P$2:P80,B81)&gt;0,"",B81)</f>
      </c>
      <c r="Q81">
        <f t="shared" si="19"/>
        <v>0</v>
      </c>
    </row>
    <row r="82" spans="1:17" ht="15.75">
      <c r="A82" s="3">
        <f>IF(G82&gt;0,RANK(G82,G:G)+COUNTIF($G$2:G82,G82)-1,"")</f>
      </c>
      <c r="B82" s="71"/>
      <c r="C82" s="72"/>
      <c r="D82" s="11"/>
      <c r="E82" s="20"/>
      <c r="F82" s="19"/>
      <c r="G82" s="14">
        <f t="shared" si="13"/>
        <v>0</v>
      </c>
      <c r="H82" s="9">
        <f t="shared" si="14"/>
        <v>0</v>
      </c>
      <c r="J82" s="15">
        <f t="shared" si="18"/>
        <v>81</v>
      </c>
      <c r="K82" s="16">
        <f t="shared" si="15"/>
      </c>
      <c r="L82" s="17">
        <f t="shared" si="16"/>
        <v>0</v>
      </c>
      <c r="M82" s="18">
        <f t="shared" si="17"/>
        <v>0</v>
      </c>
      <c r="N82" s="25"/>
      <c r="O82">
        <f>IF(Q82&gt;0,RANK(Q82,Q:Q)+COUNTIF($Q$2:Q82,Q82)-1,"")</f>
      </c>
      <c r="P82">
        <f>IF(COUNTIF(P$2:P81,B82)&gt;0,"",B82)</f>
      </c>
      <c r="Q82">
        <f t="shared" si="19"/>
        <v>0</v>
      </c>
    </row>
    <row r="83" spans="1:17" ht="15.75">
      <c r="A83" s="3">
        <f>IF(G83&gt;0,RANK(G83,G:G)+COUNTIF($G$2:G83,G83)-1,"")</f>
      </c>
      <c r="B83" s="71"/>
      <c r="C83" s="72"/>
      <c r="D83" s="11"/>
      <c r="E83" s="20"/>
      <c r="F83" s="19"/>
      <c r="G83" s="14">
        <f t="shared" si="13"/>
        <v>0</v>
      </c>
      <c r="H83" s="9">
        <f t="shared" si="14"/>
        <v>0</v>
      </c>
      <c r="J83" s="15">
        <f t="shared" si="18"/>
        <v>82</v>
      </c>
      <c r="K83" s="16">
        <f t="shared" si="15"/>
      </c>
      <c r="L83" s="17">
        <f t="shared" si="16"/>
        <v>0</v>
      </c>
      <c r="M83" s="18">
        <f t="shared" si="17"/>
        <v>0</v>
      </c>
      <c r="N83" s="25"/>
      <c r="O83">
        <f>IF(Q83&gt;0,RANK(Q83,Q:Q)+COUNTIF($Q$2:Q83,Q83)-1,"")</f>
      </c>
      <c r="P83">
        <f>IF(COUNTIF(P$2:P82,B83)&gt;0,"",B83)</f>
      </c>
      <c r="Q83">
        <f t="shared" si="19"/>
        <v>0</v>
      </c>
    </row>
    <row r="84" spans="1:17" ht="15.75">
      <c r="A84" s="3">
        <f>IF(G84&gt;0,RANK(G84,G:G)+COUNTIF($G$2:G84,G84)-1,"")</f>
      </c>
      <c r="B84" s="71"/>
      <c r="C84" s="72"/>
      <c r="D84" s="11"/>
      <c r="E84" s="20"/>
      <c r="F84" s="19"/>
      <c r="G84" s="14">
        <f t="shared" si="13"/>
        <v>0</v>
      </c>
      <c r="H84" s="9">
        <f t="shared" si="14"/>
        <v>0</v>
      </c>
      <c r="J84" s="15">
        <f t="shared" si="18"/>
        <v>83</v>
      </c>
      <c r="K84" s="16">
        <f t="shared" si="15"/>
      </c>
      <c r="L84" s="17">
        <f t="shared" si="16"/>
        <v>0</v>
      </c>
      <c r="M84" s="18">
        <f t="shared" si="17"/>
        <v>0</v>
      </c>
      <c r="N84" s="25"/>
      <c r="O84">
        <f>IF(Q84&gt;0,RANK(Q84,Q:Q)+COUNTIF($Q$2:Q84,Q84)-1,"")</f>
      </c>
      <c r="P84">
        <f>IF(COUNTIF(P$2:P83,B84)&gt;0,"",B84)</f>
      </c>
      <c r="Q84">
        <f t="shared" si="19"/>
        <v>0</v>
      </c>
    </row>
    <row r="85" spans="1:17" ht="15.75">
      <c r="A85" s="3">
        <f>IF(G85&gt;0,RANK(G85,G:G)+COUNTIF($G$2:G85,G85)-1,"")</f>
      </c>
      <c r="B85" s="71"/>
      <c r="C85" s="72"/>
      <c r="D85" s="11"/>
      <c r="E85" s="20"/>
      <c r="F85" s="19"/>
      <c r="G85" s="14">
        <f t="shared" si="13"/>
        <v>0</v>
      </c>
      <c r="H85" s="9">
        <f t="shared" si="14"/>
        <v>0</v>
      </c>
      <c r="J85" s="15">
        <f t="shared" si="18"/>
        <v>84</v>
      </c>
      <c r="K85" s="16">
        <f t="shared" si="15"/>
      </c>
      <c r="L85" s="17">
        <f t="shared" si="16"/>
        <v>0</v>
      </c>
      <c r="M85" s="18">
        <f t="shared" si="17"/>
        <v>0</v>
      </c>
      <c r="N85" s="25"/>
      <c r="O85">
        <f>IF(Q85&gt;0,RANK(Q85,Q:Q)+COUNTIF($Q$2:Q85,Q85)-1,"")</f>
      </c>
      <c r="P85">
        <f>IF(COUNTIF(P$2:P84,B85)&gt;0,"",B85)</f>
      </c>
      <c r="Q85">
        <f t="shared" si="19"/>
        <v>0</v>
      </c>
    </row>
    <row r="86" spans="1:17" ht="15.75">
      <c r="A86" s="3">
        <f>IF(G86&gt;0,RANK(G86,G:G)+COUNTIF($G$2:G86,G86)-1,"")</f>
      </c>
      <c r="B86" s="71"/>
      <c r="C86" s="72"/>
      <c r="D86" s="11"/>
      <c r="E86" s="20"/>
      <c r="F86" s="19"/>
      <c r="G86" s="14">
        <f t="shared" si="13"/>
        <v>0</v>
      </c>
      <c r="H86" s="9">
        <f t="shared" si="14"/>
        <v>0</v>
      </c>
      <c r="J86" s="15">
        <f t="shared" si="18"/>
        <v>85</v>
      </c>
      <c r="K86" s="16">
        <f t="shared" si="15"/>
      </c>
      <c r="L86" s="17">
        <f t="shared" si="16"/>
        <v>0</v>
      </c>
      <c r="M86" s="18">
        <f t="shared" si="17"/>
        <v>0</v>
      </c>
      <c r="N86" s="25"/>
      <c r="O86">
        <f>IF(Q86&gt;0,RANK(Q86,Q:Q)+COUNTIF($Q$2:Q86,Q86)-1,"")</f>
      </c>
      <c r="P86">
        <f>IF(COUNTIF(P$2:P85,B86)&gt;0,"",B86)</f>
      </c>
      <c r="Q86">
        <f t="shared" si="19"/>
        <v>0</v>
      </c>
    </row>
    <row r="87" spans="1:17" ht="15.75">
      <c r="A87" s="3">
        <f>IF(G87&gt;0,RANK(G87,G:G)+COUNTIF($G$2:G87,G87)-1,"")</f>
      </c>
      <c r="B87" s="71"/>
      <c r="C87" s="72"/>
      <c r="D87" s="11"/>
      <c r="E87" s="20"/>
      <c r="F87" s="19"/>
      <c r="G87" s="14">
        <f t="shared" si="13"/>
        <v>0</v>
      </c>
      <c r="H87" s="9">
        <f t="shared" si="14"/>
        <v>0</v>
      </c>
      <c r="J87" s="15">
        <f t="shared" si="18"/>
        <v>86</v>
      </c>
      <c r="K87" s="16">
        <f t="shared" si="15"/>
      </c>
      <c r="L87" s="17">
        <f t="shared" si="16"/>
        <v>0</v>
      </c>
      <c r="M87" s="18">
        <f t="shared" si="17"/>
        <v>0</v>
      </c>
      <c r="N87" s="25"/>
      <c r="O87">
        <f>IF(Q87&gt;0,RANK(Q87,Q:Q)+COUNTIF($Q$2:Q87,Q87)-1,"")</f>
      </c>
      <c r="P87">
        <f>IF(COUNTIF(P$2:P86,B87)&gt;0,"",B87)</f>
      </c>
      <c r="Q87">
        <f t="shared" si="19"/>
        <v>0</v>
      </c>
    </row>
    <row r="88" spans="1:17" ht="15.75">
      <c r="A88" s="3">
        <f>IF(G88&gt;0,RANK(G88,G:G)+COUNTIF($G$2:G88,G88)-1,"")</f>
      </c>
      <c r="B88" s="71"/>
      <c r="C88" s="72"/>
      <c r="D88" s="11"/>
      <c r="E88" s="20"/>
      <c r="F88" s="19"/>
      <c r="G88" s="14">
        <f t="shared" si="13"/>
        <v>0</v>
      </c>
      <c r="H88" s="9">
        <f t="shared" si="14"/>
        <v>0</v>
      </c>
      <c r="J88" s="15">
        <f t="shared" si="18"/>
        <v>87</v>
      </c>
      <c r="K88" s="16">
        <f t="shared" si="15"/>
      </c>
      <c r="L88" s="17">
        <f t="shared" si="16"/>
        <v>0</v>
      </c>
      <c r="M88" s="18">
        <f t="shared" si="17"/>
        <v>0</v>
      </c>
      <c r="N88" s="25"/>
      <c r="O88">
        <f>IF(Q88&gt;0,RANK(Q88,Q:Q)+COUNTIF($Q$2:Q88,Q88)-1,"")</f>
      </c>
      <c r="P88">
        <f>IF(COUNTIF(P$2:P87,B88)&gt;0,"",B88)</f>
      </c>
      <c r="Q88">
        <f t="shared" si="19"/>
        <v>0</v>
      </c>
    </row>
    <row r="89" spans="1:17" ht="15.75">
      <c r="A89" s="3">
        <f>IF(G89&gt;0,RANK(G89,G:G)+COUNTIF($G$2:G89,G89)-1,"")</f>
      </c>
      <c r="B89" s="71"/>
      <c r="C89" s="72"/>
      <c r="D89" s="11"/>
      <c r="E89" s="20"/>
      <c r="F89" s="19"/>
      <c r="G89" s="14">
        <f t="shared" si="13"/>
        <v>0</v>
      </c>
      <c r="H89" s="9">
        <f t="shared" si="14"/>
        <v>0</v>
      </c>
      <c r="J89" s="15">
        <f t="shared" si="18"/>
        <v>88</v>
      </c>
      <c r="K89" s="16">
        <f t="shared" si="15"/>
      </c>
      <c r="L89" s="17">
        <f t="shared" si="16"/>
        <v>0</v>
      </c>
      <c r="M89" s="18">
        <f t="shared" si="17"/>
        <v>0</v>
      </c>
      <c r="N89" s="25"/>
      <c r="O89">
        <f>IF(Q89&gt;0,RANK(Q89,Q:Q)+COUNTIF($Q$2:Q89,Q89)-1,"")</f>
      </c>
      <c r="P89">
        <f>IF(COUNTIF(P$2:P88,B89)&gt;0,"",B89)</f>
      </c>
      <c r="Q89">
        <f t="shared" si="19"/>
        <v>0</v>
      </c>
    </row>
    <row r="90" spans="1:17" ht="15.75">
      <c r="A90" s="3">
        <f>IF(G90&gt;0,RANK(G90,G:G)+COUNTIF($G$2:G90,G90)-1,"")</f>
      </c>
      <c r="B90" s="71"/>
      <c r="C90" s="72"/>
      <c r="D90" s="11"/>
      <c r="E90" s="20"/>
      <c r="F90" s="19"/>
      <c r="G90" s="14">
        <f t="shared" si="13"/>
        <v>0</v>
      </c>
      <c r="H90" s="9">
        <f t="shared" si="14"/>
        <v>0</v>
      </c>
      <c r="J90" s="15">
        <f t="shared" si="18"/>
        <v>89</v>
      </c>
      <c r="K90" s="16">
        <f t="shared" si="15"/>
      </c>
      <c r="L90" s="17">
        <f t="shared" si="16"/>
        <v>0</v>
      </c>
      <c r="M90" s="18">
        <f t="shared" si="17"/>
        <v>0</v>
      </c>
      <c r="N90" s="25"/>
      <c r="O90">
        <f>IF(Q90&gt;0,RANK(Q90,Q:Q)+COUNTIF($Q$2:Q90,Q90)-1,"")</f>
      </c>
      <c r="P90">
        <f>IF(COUNTIF(P$2:P89,B90)&gt;0,"",B90)</f>
      </c>
      <c r="Q90">
        <f t="shared" si="19"/>
        <v>0</v>
      </c>
    </row>
    <row r="91" spans="1:17" ht="15.75">
      <c r="A91" s="3">
        <f>IF(G91&gt;0,RANK(G91,G:G)+COUNTIF($G$2:G91,G91)-1,"")</f>
      </c>
      <c r="B91" s="71"/>
      <c r="C91" s="72"/>
      <c r="D91" s="11"/>
      <c r="E91" s="20"/>
      <c r="F91" s="19"/>
      <c r="G91" s="14">
        <f t="shared" si="13"/>
        <v>0</v>
      </c>
      <c r="H91" s="9">
        <f t="shared" si="14"/>
        <v>0</v>
      </c>
      <c r="J91" s="15">
        <f t="shared" si="18"/>
        <v>90</v>
      </c>
      <c r="K91" s="16">
        <f t="shared" si="15"/>
      </c>
      <c r="L91" s="17">
        <f t="shared" si="16"/>
        <v>0</v>
      </c>
      <c r="M91" s="18">
        <f t="shared" si="17"/>
        <v>0</v>
      </c>
      <c r="N91" s="25"/>
      <c r="O91">
        <f>IF(Q91&gt;0,RANK(Q91,Q:Q)+COUNTIF($Q$2:Q91,Q91)-1,"")</f>
      </c>
      <c r="P91">
        <f>IF(COUNTIF(P$2:P90,B91)&gt;0,"",B91)</f>
      </c>
      <c r="Q91">
        <f t="shared" si="19"/>
        <v>0</v>
      </c>
    </row>
    <row r="92" spans="1:17" ht="15.75">
      <c r="A92" s="3">
        <f>IF(G92&gt;0,RANK(G92,G:G)+COUNTIF($G$2:G92,G92)-1,"")</f>
      </c>
      <c r="B92" s="71"/>
      <c r="C92" s="72"/>
      <c r="D92" s="11"/>
      <c r="E92" s="20"/>
      <c r="F92" s="19"/>
      <c r="G92" s="14">
        <f t="shared" si="13"/>
        <v>0</v>
      </c>
      <c r="H92" s="9">
        <f t="shared" si="14"/>
        <v>0</v>
      </c>
      <c r="J92" s="15">
        <f t="shared" si="18"/>
        <v>91</v>
      </c>
      <c r="K92" s="16">
        <f t="shared" si="15"/>
      </c>
      <c r="L92" s="17">
        <f t="shared" si="16"/>
        <v>0</v>
      </c>
      <c r="M92" s="18">
        <f t="shared" si="17"/>
        <v>0</v>
      </c>
      <c r="N92" s="25"/>
      <c r="O92">
        <f>IF(Q92&gt;0,RANK(Q92,Q:Q)+COUNTIF($Q$2:Q92,Q92)-1,"")</f>
      </c>
      <c r="P92">
        <f>IF(COUNTIF(P$2:P91,B92)&gt;0,"",B92)</f>
      </c>
      <c r="Q92">
        <f t="shared" si="19"/>
        <v>0</v>
      </c>
    </row>
    <row r="93" spans="1:17" ht="15.75">
      <c r="A93" s="3">
        <f>IF(G93&gt;0,RANK(G93,G:G)+COUNTIF($G$2:G93,G93)-1,"")</f>
      </c>
      <c r="B93" s="71"/>
      <c r="C93" s="72"/>
      <c r="D93" s="11"/>
      <c r="E93" s="20"/>
      <c r="F93" s="19"/>
      <c r="G93" s="14">
        <f t="shared" si="13"/>
        <v>0</v>
      </c>
      <c r="H93" s="9">
        <f t="shared" si="14"/>
        <v>0</v>
      </c>
      <c r="J93" s="15">
        <f t="shared" si="18"/>
        <v>92</v>
      </c>
      <c r="K93" s="16">
        <f t="shared" si="15"/>
      </c>
      <c r="L93" s="17">
        <f t="shared" si="16"/>
        <v>0</v>
      </c>
      <c r="M93" s="18">
        <f t="shared" si="17"/>
        <v>0</v>
      </c>
      <c r="N93" s="25"/>
      <c r="O93">
        <f>IF(Q93&gt;0,RANK(Q93,Q:Q)+COUNTIF($Q$2:Q93,Q93)-1,"")</f>
      </c>
      <c r="P93">
        <f>IF(COUNTIF(P$2:P92,B93)&gt;0,"",B93)</f>
      </c>
      <c r="Q93">
        <f t="shared" si="19"/>
        <v>0</v>
      </c>
    </row>
    <row r="94" spans="1:17" ht="15.75">
      <c r="A94" s="3">
        <f>IF(G94&gt;0,RANK(G94,G:G)+COUNTIF($G$2:G94,G94)-1,"")</f>
      </c>
      <c r="B94" s="71"/>
      <c r="C94" s="72"/>
      <c r="D94" s="11"/>
      <c r="E94" s="20"/>
      <c r="F94" s="19"/>
      <c r="G94" s="14">
        <f t="shared" si="13"/>
        <v>0</v>
      </c>
      <c r="H94" s="9">
        <f t="shared" si="14"/>
        <v>0</v>
      </c>
      <c r="J94" s="15">
        <f t="shared" si="18"/>
        <v>93</v>
      </c>
      <c r="K94" s="16">
        <f t="shared" si="15"/>
      </c>
      <c r="L94" s="17">
        <f t="shared" si="16"/>
        <v>0</v>
      </c>
      <c r="M94" s="18">
        <f t="shared" si="17"/>
        <v>0</v>
      </c>
      <c r="N94" s="25"/>
      <c r="O94">
        <f>IF(Q94&gt;0,RANK(Q94,Q:Q)+COUNTIF($Q$2:Q94,Q94)-1,"")</f>
      </c>
      <c r="P94">
        <f>IF(COUNTIF(P$2:P93,B94)&gt;0,"",B94)</f>
      </c>
      <c r="Q94">
        <f t="shared" si="19"/>
        <v>0</v>
      </c>
    </row>
    <row r="95" spans="1:17" ht="15.75">
      <c r="A95" s="3">
        <f>IF(G95&gt;0,RANK(G95,G:G)+COUNTIF($G$2:G95,G95)-1,"")</f>
      </c>
      <c r="B95" s="71"/>
      <c r="C95" s="72"/>
      <c r="D95" s="11"/>
      <c r="E95" s="20"/>
      <c r="F95" s="19"/>
      <c r="G95" s="14">
        <f t="shared" si="13"/>
        <v>0</v>
      </c>
      <c r="H95" s="9">
        <f t="shared" si="14"/>
        <v>0</v>
      </c>
      <c r="J95" s="15">
        <f t="shared" si="18"/>
        <v>94</v>
      </c>
      <c r="K95" s="16">
        <f t="shared" si="15"/>
      </c>
      <c r="L95" s="17">
        <f t="shared" si="16"/>
        <v>0</v>
      </c>
      <c r="M95" s="18">
        <f t="shared" si="17"/>
        <v>0</v>
      </c>
      <c r="N95" s="25"/>
      <c r="O95">
        <f>IF(Q95&gt;0,RANK(Q95,Q:Q)+COUNTIF($Q$2:Q95,Q95)-1,"")</f>
      </c>
      <c r="P95">
        <f>IF(COUNTIF(P$2:P94,B95)&gt;0,"",B95)</f>
      </c>
      <c r="Q95">
        <f t="shared" si="19"/>
        <v>0</v>
      </c>
    </row>
    <row r="96" spans="1:17" ht="15.75">
      <c r="A96" s="3">
        <f>IF(G96&gt;0,RANK(G96,G:G)+COUNTIF($G$2:G96,G96)-1,"")</f>
      </c>
      <c r="B96" s="71"/>
      <c r="C96" s="72"/>
      <c r="D96" s="11"/>
      <c r="E96" s="20"/>
      <c r="F96" s="19"/>
      <c r="G96" s="14">
        <f t="shared" si="13"/>
        <v>0</v>
      </c>
      <c r="H96" s="9">
        <f t="shared" si="14"/>
        <v>0</v>
      </c>
      <c r="J96" s="15">
        <f t="shared" si="18"/>
        <v>95</v>
      </c>
      <c r="K96" s="16">
        <f t="shared" si="15"/>
      </c>
      <c r="L96" s="17">
        <f t="shared" si="16"/>
        <v>0</v>
      </c>
      <c r="M96" s="18">
        <f t="shared" si="17"/>
        <v>0</v>
      </c>
      <c r="N96" s="25"/>
      <c r="O96">
        <f>IF(Q96&gt;0,RANK(Q96,Q:Q)+COUNTIF($Q$2:Q96,Q96)-1,"")</f>
      </c>
      <c r="P96">
        <f>IF(COUNTIF(P$2:P95,B96)&gt;0,"",B96)</f>
      </c>
      <c r="Q96">
        <f t="shared" si="19"/>
        <v>0</v>
      </c>
    </row>
    <row r="97" spans="1:17" ht="15.75">
      <c r="A97" s="3">
        <f>IF(G97&gt;0,RANK(G97,G:G)+COUNTIF($G$2:G97,G97)-1,"")</f>
      </c>
      <c r="B97" s="71"/>
      <c r="C97" s="72"/>
      <c r="D97" s="11"/>
      <c r="E97" s="20"/>
      <c r="F97" s="19"/>
      <c r="G97" s="14">
        <f t="shared" si="13"/>
        <v>0</v>
      </c>
      <c r="H97" s="9">
        <f t="shared" si="14"/>
        <v>0</v>
      </c>
      <c r="J97" s="15">
        <f t="shared" si="18"/>
        <v>96</v>
      </c>
      <c r="K97" s="16">
        <f t="shared" si="15"/>
      </c>
      <c r="L97" s="17">
        <f t="shared" si="16"/>
        <v>0</v>
      </c>
      <c r="M97" s="18">
        <f t="shared" si="17"/>
        <v>0</v>
      </c>
      <c r="N97" s="25"/>
      <c r="O97">
        <f>IF(Q97&gt;0,RANK(Q97,Q:Q)+COUNTIF($Q$2:Q97,Q97)-1,"")</f>
      </c>
      <c r="P97">
        <f>IF(COUNTIF(P$2:P96,B97)&gt;0,"",B97)</f>
      </c>
      <c r="Q97">
        <f t="shared" si="19"/>
        <v>0</v>
      </c>
    </row>
    <row r="98" spans="1:17" ht="15.75">
      <c r="A98" s="3">
        <f>IF(G98&gt;0,RANK(G98,G:G)+COUNTIF($G$2:G98,G98)-1,"")</f>
      </c>
      <c r="B98" s="71"/>
      <c r="C98" s="72"/>
      <c r="D98" s="11"/>
      <c r="E98" s="20"/>
      <c r="F98" s="19"/>
      <c r="G98" s="14">
        <f>IF(SUM(D98:F98)&gt;0,AVERAGE(D98:F98),0)</f>
        <v>0</v>
      </c>
      <c r="H98" s="9">
        <f t="shared" si="14"/>
        <v>0</v>
      </c>
      <c r="J98" s="15">
        <f t="shared" si="18"/>
        <v>97</v>
      </c>
      <c r="K98" s="16">
        <f>IF(ISERROR(INDEX(P:P,MATCH(J98,O:O,0))),"",INDEX(P:P,MATCH(J98,O:O,0)))</f>
      </c>
      <c r="L98" s="17">
        <f t="shared" si="16"/>
        <v>0</v>
      </c>
      <c r="M98" s="18">
        <f>IF(L98&gt;0,L98/6,0)</f>
        <v>0</v>
      </c>
      <c r="N98" s="25"/>
      <c r="O98">
        <f>IF(Q98&gt;0,RANK(Q98,Q:Q)+COUNTIF($Q$2:Q98,Q98)-1,"")</f>
      </c>
      <c r="P98">
        <f>IF(COUNTIF(P$2:P97,B98)&gt;0,"",B98)</f>
      </c>
      <c r="Q98">
        <f t="shared" si="19"/>
        <v>0</v>
      </c>
    </row>
    <row r="99" spans="1:17" ht="15.75">
      <c r="A99" s="3">
        <f>IF(G99&gt;0,RANK(G99,G:G)+COUNTIF($G$2:G99,G99)-1,"")</f>
      </c>
      <c r="B99" s="71"/>
      <c r="C99" s="72"/>
      <c r="D99" s="11"/>
      <c r="E99" s="20"/>
      <c r="F99" s="19"/>
      <c r="G99" s="14">
        <f>IF(SUM(D99:F99)&gt;0,AVERAGE(D99:F99),0)</f>
        <v>0</v>
      </c>
      <c r="H99" s="9">
        <f t="shared" si="14"/>
        <v>0</v>
      </c>
      <c r="J99" s="15">
        <f t="shared" si="18"/>
        <v>98</v>
      </c>
      <c r="K99" s="16">
        <f>IF(ISERROR(INDEX(P:P,MATCH(J99,O:O,0))),"",INDEX(P:P,MATCH(J99,O:O,0)))</f>
      </c>
      <c r="L99" s="17">
        <f t="shared" si="16"/>
        <v>0</v>
      </c>
      <c r="M99" s="18">
        <f>IF(L99&gt;0,L99/6,0)</f>
        <v>0</v>
      </c>
      <c r="N99" s="25"/>
      <c r="O99">
        <f>IF(Q99&gt;0,RANK(Q99,Q:Q)+COUNTIF($Q$2:Q99,Q99)-1,"")</f>
      </c>
      <c r="P99">
        <f>IF(COUNTIF(P$2:P98,B99)&gt;0,"",B99)</f>
      </c>
      <c r="Q99">
        <f t="shared" si="19"/>
        <v>0</v>
      </c>
    </row>
    <row r="100" spans="1:17" ht="16.5" thickBot="1">
      <c r="A100" s="4">
        <f>IF(G100&gt;0,RANK(G100,G:G)+COUNTIF($G$2:G100,G100)-1,"")</f>
      </c>
      <c r="B100" s="71"/>
      <c r="C100" s="72"/>
      <c r="D100" s="11"/>
      <c r="E100" s="20"/>
      <c r="F100" s="19"/>
      <c r="G100" s="14">
        <f>IF(SUM(D100:F100)&gt;0,AVERAGE(D100:F100),0)</f>
        <v>0</v>
      </c>
      <c r="H100" s="9">
        <f t="shared" si="14"/>
        <v>0</v>
      </c>
      <c r="J100" s="15">
        <f t="shared" si="18"/>
        <v>99</v>
      </c>
      <c r="K100" s="16">
        <f>IF(ISERROR(INDEX(P:P,MATCH(J100,O:O,0))),"",INDEX(P:P,MATCH(J100,O:O,0)))</f>
      </c>
      <c r="L100" s="17">
        <f t="shared" si="16"/>
        <v>0</v>
      </c>
      <c r="M100" s="18">
        <f>IF(L100&gt;0,L100/6,0)</f>
        <v>0</v>
      </c>
      <c r="N100" s="25"/>
      <c r="O100">
        <f>IF(Q100&gt;0,RANK(Q100,Q:Q)+COUNTIF($Q$2:Q100,Q100)-1,"")</f>
      </c>
      <c r="P100">
        <f>IF(COUNTIF(P$2:P99,B100)&gt;0,"",B100)</f>
      </c>
      <c r="Q100">
        <f t="shared" si="19"/>
        <v>0</v>
      </c>
    </row>
  </sheetData>
  <sheetProtection password="CC62" sheet="1" objects="1" scenarios="1"/>
  <protectedRanges>
    <protectedRange sqref="B1:F65536" name="Range1"/>
  </protectedRanges>
  <conditionalFormatting sqref="B56:C78 B2:C25">
    <cfRule type="expression" priority="1" dxfId="0" stopIfTrue="1">
      <formula>$C2=#REF!</formula>
    </cfRule>
    <cfRule type="expression" priority="2" dxfId="1" stopIfTrue="1">
      <formula>$C2=#REF!</formula>
    </cfRule>
    <cfRule type="expression" priority="3" dxfId="2" stopIfTrue="1">
      <formula>$C2=#REF!</formula>
    </cfRule>
  </conditionalFormatting>
  <conditionalFormatting sqref="C36:C40 B38:B43">
    <cfRule type="expression" priority="4" dxfId="0" stopIfTrue="1">
      <formula>$C38=#REF!</formula>
    </cfRule>
    <cfRule type="expression" priority="5" dxfId="1" stopIfTrue="1">
      <formula>$C38=#REF!</formula>
    </cfRule>
    <cfRule type="expression" priority="6" dxfId="2" stopIfTrue="1">
      <formula>$C38=#REF!</formula>
    </cfRule>
  </conditionalFormatting>
  <conditionalFormatting sqref="C41:C43">
    <cfRule type="expression" priority="7" dxfId="0" stopIfTrue="1">
      <formula>$C38=#REF!</formula>
    </cfRule>
    <cfRule type="expression" priority="8" dxfId="1" stopIfTrue="1">
      <formula>$C38=#REF!</formula>
    </cfRule>
    <cfRule type="expression" priority="9" dxfId="2" stopIfTrue="1">
      <formula>$C38=#REF!</formula>
    </cfRule>
  </conditionalFormatting>
  <conditionalFormatting sqref="B26:C31">
    <cfRule type="expression" priority="10" dxfId="0" stopIfTrue="1">
      <formula>#REF!=#REF!</formula>
    </cfRule>
    <cfRule type="expression" priority="11" dxfId="1" stopIfTrue="1">
      <formula>#REF!=#REF!</formula>
    </cfRule>
    <cfRule type="expression" priority="12" dxfId="2" stopIfTrue="1">
      <formula>#REF!=#REF!</formula>
    </cfRule>
  </conditionalFormatting>
  <conditionalFormatting sqref="B36:B37 C47:C55 B32:C35 B50:B55">
    <cfRule type="expression" priority="13" dxfId="0" stopIfTrue="1">
      <formula>#REF!=#REF!</formula>
    </cfRule>
    <cfRule type="expression" priority="14" dxfId="1" stopIfTrue="1">
      <formula>#REF!=#REF!</formula>
    </cfRule>
    <cfRule type="expression" priority="15" dxfId="2" stopIfTrue="1">
      <formula>#REF!=#REF!</formula>
    </cfRule>
  </conditionalFormatting>
  <conditionalFormatting sqref="B79:C99 C44:C46 B44:B49">
    <cfRule type="expression" priority="16" dxfId="0" stopIfTrue="1">
      <formula>$C44=$K$2</formula>
    </cfRule>
    <cfRule type="expression" priority="17" dxfId="1" stopIfTrue="1">
      <formula>$C44=$K$3</formula>
    </cfRule>
    <cfRule type="expression" priority="18" dxfId="2" stopIfTrue="1">
      <formula>$C44=$K$4</formula>
    </cfRule>
  </conditionalFormatting>
  <conditionalFormatting sqref="B100">
    <cfRule type="expression" priority="19" dxfId="0" stopIfTrue="1">
      <formula>B100=$K$2</formula>
    </cfRule>
    <cfRule type="expression" priority="20" dxfId="3" stopIfTrue="1">
      <formula>B100=$K$3</formula>
    </cfRule>
    <cfRule type="expression" priority="21" dxfId="4" stopIfTrue="1">
      <formula>B100=$K$4</formula>
    </cfRule>
  </conditionalFormatting>
  <conditionalFormatting sqref="C100">
    <cfRule type="expression" priority="22" dxfId="0" stopIfTrue="1">
      <formula>$B100=$K$2</formula>
    </cfRule>
    <cfRule type="expression" priority="23" dxfId="3" stopIfTrue="1">
      <formula>$B100=$K$3</formula>
    </cfRule>
    <cfRule type="expression" priority="24" dxfId="4" stopIfTrue="1">
      <formula>$B100=$K$4</formula>
    </cfRule>
  </conditionalFormatting>
  <printOptions/>
  <pageMargins left="0.1968503937007874" right="0.1968503937007874" top="0.984251968503937" bottom="0.1968503937007874" header="0.1968503937007874" footer="0.1968503937007874"/>
  <pageSetup fitToHeight="2" fitToWidth="1" horizontalDpi="600" verticalDpi="600" orientation="portrait" paperSize="9" scale="63" r:id="rId2"/>
  <headerFooter alignWithMargins="0">
    <oddHeader>&amp;L&amp;N&amp;C&amp;G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0"/>
  <sheetViews>
    <sheetView showGridLines="0" showZeros="0" zoomScale="80" zoomScaleNormal="80" workbookViewId="0" topLeftCell="A1">
      <selection activeCell="J1" sqref="J1:L5"/>
    </sheetView>
  </sheetViews>
  <sheetFormatPr defaultColWidth="9.00390625" defaultRowHeight="14.25"/>
  <cols>
    <col min="1" max="1" width="8.125" style="5" bestFit="1" customWidth="1"/>
    <col min="2" max="2" width="23.75390625" style="5" bestFit="1" customWidth="1"/>
    <col min="3" max="3" width="28.75390625" style="21" bestFit="1" customWidth="1"/>
    <col min="4" max="6" width="8.25390625" style="5" customWidth="1"/>
    <col min="7" max="7" width="8.50390625" style="22" customWidth="1"/>
    <col min="8" max="8" width="8.50390625" style="23" customWidth="1"/>
    <col min="9" max="9" width="2.625" style="0" customWidth="1"/>
    <col min="10" max="10" width="4.50390625" style="0" customWidth="1"/>
    <col min="11" max="11" width="18.75390625" style="0" customWidth="1"/>
    <col min="13" max="13" width="9.00390625" style="8" customWidth="1"/>
  </cols>
  <sheetData>
    <row r="1" spans="1:13" ht="15.75" thickBot="1">
      <c r="A1" s="1" t="s">
        <v>5</v>
      </c>
      <c r="B1" s="1" t="s">
        <v>13</v>
      </c>
      <c r="C1" s="1" t="s">
        <v>6</v>
      </c>
      <c r="D1" s="1" t="s">
        <v>25</v>
      </c>
      <c r="E1" s="1" t="s">
        <v>26</v>
      </c>
      <c r="F1" s="1" t="s">
        <v>27</v>
      </c>
      <c r="G1" s="6" t="s">
        <v>10</v>
      </c>
      <c r="H1" s="7" t="s">
        <v>11</v>
      </c>
      <c r="J1" t="s">
        <v>12</v>
      </c>
      <c r="K1" t="s">
        <v>6</v>
      </c>
      <c r="L1" t="s">
        <v>11</v>
      </c>
      <c r="M1" s="8" t="s">
        <v>10</v>
      </c>
    </row>
    <row r="2" spans="1:17" ht="15.75">
      <c r="A2" s="2">
        <f>IF(G2&gt;0,RANK(G2,G:G)+COUNTIF($G$2:G2,G2)-1,"")</f>
        <v>3</v>
      </c>
      <c r="B2" s="71" t="s">
        <v>4</v>
      </c>
      <c r="C2" s="72" t="s">
        <v>51</v>
      </c>
      <c r="D2" s="11">
        <f>IF(COUNTIF(B:B,B2)&gt;4,O2,0)</f>
        <v>578</v>
      </c>
      <c r="E2" s="12">
        <f>IF(COUNTIF(B:B,B2)&gt;4,P2,0)</f>
        <v>652</v>
      </c>
      <c r="F2" s="13">
        <f>IF(COUNTIF(B:B,B2)&gt;4,Q2,0)</f>
        <v>648</v>
      </c>
      <c r="G2" s="14">
        <f>IF(H2&gt;0,H2/9,0)</f>
        <v>208.66666666666666</v>
      </c>
      <c r="H2" s="9">
        <f aca="true" t="shared" si="0" ref="H2:H33">SUM(D2:F2)</f>
        <v>1878</v>
      </c>
      <c r="J2" s="15">
        <v>1</v>
      </c>
      <c r="K2" s="66" t="str">
        <f aca="true" t="shared" si="1" ref="K2:K33">IF(ISERROR(INDEX(C$1:C$65536,MATCH(J2,A$1:A$65536,0))),"",INDEX(C$1:C$65536,MATCH(J2,A$1:A$65536,0)))</f>
        <v>MUSTAFA ONUR</v>
      </c>
      <c r="L2" s="17">
        <f aca="true" t="shared" si="2" ref="L2:L33">IF(ISERROR(INDEX(H$1:H$65536,MATCH(J2,A$1:A$65536,0))),"",(INDEX(H$1:H$65536,MATCH(J2,A$1:A$65536,0))))</f>
        <v>2013</v>
      </c>
      <c r="M2" s="18">
        <f aca="true" t="shared" si="3" ref="M2:M33">IF(ISERROR(INDEX(G$1:G$65536,MATCH(J2,A$1:A$65536,0))),"",INDEX(G$1:G$65536,MATCH(J2,A$1:A$65536,0)))</f>
        <v>223.66666666666666</v>
      </c>
      <c r="O2">
        <f>IF(ISERROR(INDEX(Tekler!H:H,MATCH('Tüm Seriler Tekler'!C2,Tekler!C:C,0))),0,INDEX(Tekler!H:H,MATCH('Tüm Seriler Tekler'!C2,Tekler!C:C,0)))</f>
        <v>578</v>
      </c>
      <c r="P2">
        <f>IF(ISERROR(INDEX(Çiftler!H:H,MATCH('Tüm Seriler Tekler'!C2,Çiftler!C:C,0))),0,INDEX(Çiftler!H:H,MATCH('Tüm Seriler Tekler'!C2,Çiftler!C:C,0)))</f>
        <v>652</v>
      </c>
      <c r="Q2">
        <f>IF(ISERROR(INDEX(Trio!H:H,MATCH('Tüm Seriler Tekler'!C2,Trio!C:C,0))),0,INDEX(Trio!H:H,MATCH('Tüm Seriler Tekler'!C2,Trio!C:C,0)))</f>
        <v>648</v>
      </c>
    </row>
    <row r="3" spans="1:17" ht="15.75">
      <c r="A3" s="3">
        <f>IF(G3&gt;0,RANK(G3,G:G)+COUNTIF($G$2:G3,G3)-1,"")</f>
        <v>9</v>
      </c>
      <c r="B3" s="71" t="s">
        <v>4</v>
      </c>
      <c r="C3" s="72" t="s">
        <v>52</v>
      </c>
      <c r="D3" s="11">
        <f aca="true" t="shared" si="4" ref="D3:D66">IF(COUNTIF(B$1:B$65536,B3)&gt;4,O3,0)</f>
        <v>641</v>
      </c>
      <c r="E3" s="12">
        <f aca="true" t="shared" si="5" ref="E3:E66">IF(COUNTIF(B$1:B$65536,B3)&gt;4,P3,0)</f>
        <v>529</v>
      </c>
      <c r="F3" s="13">
        <f aca="true" t="shared" si="6" ref="F3:F66">IF(COUNTIF(B$1:B$65536,B3)&gt;4,Q3,0)</f>
        <v>643</v>
      </c>
      <c r="G3" s="14">
        <f aca="true" t="shared" si="7" ref="G3:G66">IF(H3&gt;0,H3/9,0)</f>
        <v>201.44444444444446</v>
      </c>
      <c r="H3" s="9">
        <f t="shared" si="0"/>
        <v>1813</v>
      </c>
      <c r="J3" s="15">
        <f aca="true" t="shared" si="8" ref="J3:J34">J2+1</f>
        <v>2</v>
      </c>
      <c r="K3" s="69" t="str">
        <f t="shared" si="1"/>
        <v>SERKAN AK</v>
      </c>
      <c r="L3" s="17">
        <f t="shared" si="2"/>
        <v>1921</v>
      </c>
      <c r="M3" s="18">
        <f t="shared" si="3"/>
        <v>213.44444444444446</v>
      </c>
      <c r="O3">
        <f>IF(ISERROR(INDEX(Tekler!H:H,MATCH('Tüm Seriler Tekler'!C3,Tekler!C:C,0))),0,INDEX(Tekler!H:H,MATCH('Tüm Seriler Tekler'!C3,Tekler!C:C,0)))</f>
        <v>641</v>
      </c>
      <c r="P3">
        <f>IF(ISERROR(INDEX(Çiftler!H:H,MATCH('Tüm Seriler Tekler'!C3,Çiftler!C:C,0))),0,INDEX(Çiftler!H:H,MATCH('Tüm Seriler Tekler'!C3,Çiftler!C:C,0)))</f>
        <v>529</v>
      </c>
      <c r="Q3">
        <f>IF(ISERROR(INDEX(Trio!H:H,MATCH('Tüm Seriler Tekler'!C3,Trio!C:C,0))),0,INDEX(Trio!H:H,MATCH('Tüm Seriler Tekler'!C3,Trio!C:C,0)))</f>
        <v>643</v>
      </c>
    </row>
    <row r="4" spans="1:17" ht="15.75">
      <c r="A4" s="3">
        <f>IF(G4&gt;0,RANK(G4,G:G)+COUNTIF($G$2:G4,G4)-1,"")</f>
        <v>4</v>
      </c>
      <c r="B4" s="71" t="s">
        <v>4</v>
      </c>
      <c r="C4" s="72" t="s">
        <v>53</v>
      </c>
      <c r="D4" s="11">
        <f t="shared" si="4"/>
        <v>622</v>
      </c>
      <c r="E4" s="12">
        <f t="shared" si="5"/>
        <v>631</v>
      </c>
      <c r="F4" s="13">
        <f t="shared" si="6"/>
        <v>624</v>
      </c>
      <c r="G4" s="14">
        <f t="shared" si="7"/>
        <v>208.55555555555554</v>
      </c>
      <c r="H4" s="9">
        <f t="shared" si="0"/>
        <v>1877</v>
      </c>
      <c r="J4" s="15">
        <f t="shared" si="8"/>
        <v>3</v>
      </c>
      <c r="K4" s="70" t="str">
        <f t="shared" si="1"/>
        <v>HABİB DOĞAN</v>
      </c>
      <c r="L4" s="17">
        <f t="shared" si="2"/>
        <v>1878</v>
      </c>
      <c r="M4" s="18">
        <f t="shared" si="3"/>
        <v>208.66666666666666</v>
      </c>
      <c r="O4">
        <f>IF(ISERROR(INDEX(Tekler!H:H,MATCH('Tüm Seriler Tekler'!C4,Tekler!C:C,0))),0,INDEX(Tekler!H:H,MATCH('Tüm Seriler Tekler'!C4,Tekler!C:C,0)))</f>
        <v>622</v>
      </c>
      <c r="P4">
        <f>IF(ISERROR(INDEX(Çiftler!H:H,MATCH('Tüm Seriler Tekler'!C4,Çiftler!C:C,0))),0,INDEX(Çiftler!H:H,MATCH('Tüm Seriler Tekler'!C4,Çiftler!C:C,0)))</f>
        <v>631</v>
      </c>
      <c r="Q4">
        <f>IF(ISERROR(INDEX(Trio!H:H,MATCH('Tüm Seriler Tekler'!C4,Trio!C:C,0))),0,INDEX(Trio!H:H,MATCH('Tüm Seriler Tekler'!C4,Trio!C:C,0)))</f>
        <v>624</v>
      </c>
    </row>
    <row r="5" spans="1:17" ht="15.75">
      <c r="A5" s="3">
        <f>IF(G5&gt;0,RANK(G5,G:G)+COUNTIF($G$2:G5,G5)-1,"")</f>
        <v>23</v>
      </c>
      <c r="B5" s="71" t="s">
        <v>4</v>
      </c>
      <c r="C5" s="72" t="s">
        <v>56</v>
      </c>
      <c r="D5" s="11">
        <f t="shared" si="4"/>
        <v>630</v>
      </c>
      <c r="E5" s="12">
        <f t="shared" si="5"/>
        <v>516</v>
      </c>
      <c r="F5" s="13">
        <f t="shared" si="6"/>
        <v>516</v>
      </c>
      <c r="G5" s="14">
        <f t="shared" si="7"/>
        <v>184.66666666666666</v>
      </c>
      <c r="H5" s="9">
        <f t="shared" si="0"/>
        <v>1662</v>
      </c>
      <c r="J5" s="15">
        <f t="shared" si="8"/>
        <v>4</v>
      </c>
      <c r="K5" s="16" t="str">
        <f t="shared" si="1"/>
        <v>OĞUZ YILMAZ</v>
      </c>
      <c r="L5" s="17">
        <f t="shared" si="2"/>
        <v>1877</v>
      </c>
      <c r="M5" s="18">
        <f t="shared" si="3"/>
        <v>208.55555555555554</v>
      </c>
      <c r="O5">
        <f>IF(ISERROR(INDEX(Tekler!H:H,MATCH('Tüm Seriler Tekler'!C5,Tekler!C:C,0))),0,INDEX(Tekler!H:H,MATCH('Tüm Seriler Tekler'!C5,Tekler!C:C,0)))</f>
        <v>630</v>
      </c>
      <c r="P5">
        <f>IF(ISERROR(INDEX(Çiftler!H:H,MATCH('Tüm Seriler Tekler'!C5,Çiftler!C:C,0))),0,INDEX(Çiftler!H:H,MATCH('Tüm Seriler Tekler'!C5,Çiftler!C:C,0)))</f>
        <v>516</v>
      </c>
      <c r="Q5">
        <f>IF(ISERROR(INDEX(Trio!H:H,MATCH('Tüm Seriler Tekler'!C5,Trio!C:C,0))),0,INDEX(Trio!H:H,MATCH('Tüm Seriler Tekler'!C5,Trio!C:C,0)))</f>
        <v>516</v>
      </c>
    </row>
    <row r="6" spans="1:17" ht="15.75">
      <c r="A6" s="3">
        <f>IF(G6&gt;0,RANK(G6,G:G)+COUNTIF($G$2:G6,G6)-1,"")</f>
        <v>26</v>
      </c>
      <c r="B6" s="71" t="s">
        <v>4</v>
      </c>
      <c r="C6" s="72" t="s">
        <v>110</v>
      </c>
      <c r="D6" s="11">
        <f t="shared" si="4"/>
        <v>571</v>
      </c>
      <c r="E6" s="12">
        <f t="shared" si="5"/>
        <v>558</v>
      </c>
      <c r="F6" s="13">
        <f t="shared" si="6"/>
        <v>509</v>
      </c>
      <c r="G6" s="14">
        <f t="shared" si="7"/>
        <v>182</v>
      </c>
      <c r="H6" s="9">
        <f t="shared" si="0"/>
        <v>1638</v>
      </c>
      <c r="J6" s="15">
        <f t="shared" si="8"/>
        <v>5</v>
      </c>
      <c r="K6" s="16" t="str">
        <f t="shared" si="1"/>
        <v>ÖMER DOĞAN</v>
      </c>
      <c r="L6" s="17">
        <f t="shared" si="2"/>
        <v>1855</v>
      </c>
      <c r="M6" s="18">
        <f t="shared" si="3"/>
        <v>206.11111111111111</v>
      </c>
      <c r="O6">
        <f>IF(ISERROR(INDEX(Tekler!H:H,MATCH('Tüm Seriler Tekler'!C6,Tekler!C:C,0))),0,INDEX(Tekler!H:H,MATCH('Tüm Seriler Tekler'!C6,Tekler!C:C,0)))</f>
        <v>571</v>
      </c>
      <c r="P6">
        <f>IF(ISERROR(INDEX(Çiftler!H:H,MATCH('Tüm Seriler Tekler'!C6,Çiftler!C:C,0))),0,INDEX(Çiftler!H:H,MATCH('Tüm Seriler Tekler'!C6,Çiftler!C:C,0)))</f>
        <v>558</v>
      </c>
      <c r="Q6">
        <f>IF(ISERROR(INDEX(Trio!H:H,MATCH('Tüm Seriler Tekler'!C6,Trio!C:C,0))),0,INDEX(Trio!H:H,MATCH('Tüm Seriler Tekler'!C6,Trio!C:C,0)))</f>
        <v>509</v>
      </c>
    </row>
    <row r="7" spans="1:17" ht="15.75">
      <c r="A7" s="3">
        <f>IF(G7&gt;0,RANK(G7,G:G)+COUNTIF($G$2:G7,G7)-1,"")</f>
        <v>2</v>
      </c>
      <c r="B7" s="71" t="s">
        <v>4</v>
      </c>
      <c r="C7" s="72" t="s">
        <v>54</v>
      </c>
      <c r="D7" s="11">
        <f t="shared" si="4"/>
        <v>637</v>
      </c>
      <c r="E7" s="12">
        <f t="shared" si="5"/>
        <v>607</v>
      </c>
      <c r="F7" s="13">
        <f t="shared" si="6"/>
        <v>677</v>
      </c>
      <c r="G7" s="14">
        <f t="shared" si="7"/>
        <v>213.44444444444446</v>
      </c>
      <c r="H7" s="9">
        <f t="shared" si="0"/>
        <v>1921</v>
      </c>
      <c r="J7" s="15">
        <f t="shared" si="8"/>
        <v>6</v>
      </c>
      <c r="K7" s="16" t="str">
        <f t="shared" si="1"/>
        <v>BARIŞ EROĞLU</v>
      </c>
      <c r="L7" s="17">
        <f t="shared" si="2"/>
        <v>1850</v>
      </c>
      <c r="M7" s="18">
        <f t="shared" si="3"/>
        <v>205.55555555555554</v>
      </c>
      <c r="O7">
        <f>IF(ISERROR(INDEX(Tekler!H:H,MATCH('Tüm Seriler Tekler'!C7,Tekler!C:C,0))),0,INDEX(Tekler!H:H,MATCH('Tüm Seriler Tekler'!C7,Tekler!C:C,0)))</f>
        <v>637</v>
      </c>
      <c r="P7">
        <f>IF(ISERROR(INDEX(Çiftler!H:H,MATCH('Tüm Seriler Tekler'!C7,Çiftler!C:C,0))),0,INDEX(Çiftler!H:H,MATCH('Tüm Seriler Tekler'!C7,Çiftler!C:C,0)))</f>
        <v>607</v>
      </c>
      <c r="Q7">
        <f>IF(ISERROR(INDEX(Trio!H:H,MATCH('Tüm Seriler Tekler'!C7,Trio!C:C,0))),0,INDEX(Trio!H:H,MATCH('Tüm Seriler Tekler'!C7,Trio!C:C,0)))</f>
        <v>677</v>
      </c>
    </row>
    <row r="8" spans="1:17" ht="15.75">
      <c r="A8" s="3">
        <f>IF(G8&gt;0,RANK(G8,G:G)+COUNTIF($G$2:G8,G8)-1,"")</f>
        <v>13</v>
      </c>
      <c r="B8" s="71" t="s">
        <v>3</v>
      </c>
      <c r="C8" s="72" t="s">
        <v>55</v>
      </c>
      <c r="D8" s="11">
        <f t="shared" si="4"/>
        <v>562</v>
      </c>
      <c r="E8" s="12">
        <f t="shared" si="5"/>
        <v>583</v>
      </c>
      <c r="F8" s="13">
        <f t="shared" si="6"/>
        <v>624</v>
      </c>
      <c r="G8" s="14">
        <f t="shared" si="7"/>
        <v>196.55555555555554</v>
      </c>
      <c r="H8" s="9">
        <f t="shared" si="0"/>
        <v>1769</v>
      </c>
      <c r="J8" s="15">
        <f t="shared" si="8"/>
        <v>7</v>
      </c>
      <c r="K8" s="16" t="str">
        <f t="shared" si="1"/>
        <v>İSMAİL AYAN</v>
      </c>
      <c r="L8" s="17">
        <f t="shared" si="2"/>
        <v>1845</v>
      </c>
      <c r="M8" s="18">
        <f t="shared" si="3"/>
        <v>205</v>
      </c>
      <c r="O8">
        <f>IF(ISERROR(INDEX(Tekler!H:H,MATCH('Tüm Seriler Tekler'!C8,Tekler!C:C,0))),0,INDEX(Tekler!H:H,MATCH('Tüm Seriler Tekler'!C8,Tekler!C:C,0)))</f>
        <v>562</v>
      </c>
      <c r="P8">
        <f>IF(ISERROR(INDEX(Çiftler!H:H,MATCH('Tüm Seriler Tekler'!C8,Çiftler!C:C,0))),0,INDEX(Çiftler!H:H,MATCH('Tüm Seriler Tekler'!C8,Çiftler!C:C,0)))</f>
        <v>583</v>
      </c>
      <c r="Q8">
        <f>IF(ISERROR(INDEX(Trio!H:H,MATCH('Tüm Seriler Tekler'!C8,Trio!C:C,0))),0,INDEX(Trio!H:H,MATCH('Tüm Seriler Tekler'!C8,Trio!C:C,0)))</f>
        <v>624</v>
      </c>
    </row>
    <row r="9" spans="1:17" ht="15.75">
      <c r="A9" s="3">
        <f>IF(G9&gt;0,RANK(G9,G:G)+COUNTIF($G$2:G9,G9)-1,"")</f>
        <v>20</v>
      </c>
      <c r="B9" s="71" t="s">
        <v>3</v>
      </c>
      <c r="C9" s="72" t="s">
        <v>57</v>
      </c>
      <c r="D9" s="11">
        <f t="shared" si="4"/>
        <v>573</v>
      </c>
      <c r="E9" s="12">
        <f t="shared" si="5"/>
        <v>588</v>
      </c>
      <c r="F9" s="13">
        <f t="shared" si="6"/>
        <v>534</v>
      </c>
      <c r="G9" s="14">
        <f t="shared" si="7"/>
        <v>188.33333333333334</v>
      </c>
      <c r="H9" s="9">
        <f t="shared" si="0"/>
        <v>1695</v>
      </c>
      <c r="J9" s="15">
        <f t="shared" si="8"/>
        <v>8</v>
      </c>
      <c r="K9" s="16" t="str">
        <f t="shared" si="1"/>
        <v>ŞENER ZAN</v>
      </c>
      <c r="L9" s="17">
        <f t="shared" si="2"/>
        <v>1819</v>
      </c>
      <c r="M9" s="18">
        <f t="shared" si="3"/>
        <v>202.11111111111111</v>
      </c>
      <c r="O9">
        <f>IF(ISERROR(INDEX(Tekler!H:H,MATCH('Tüm Seriler Tekler'!C9,Tekler!C:C,0))),0,INDEX(Tekler!H:H,MATCH('Tüm Seriler Tekler'!C9,Tekler!C:C,0)))</f>
        <v>573</v>
      </c>
      <c r="P9">
        <f>IF(ISERROR(INDEX(Çiftler!H:H,MATCH('Tüm Seriler Tekler'!C9,Çiftler!C:C,0))),0,INDEX(Çiftler!H:H,MATCH('Tüm Seriler Tekler'!C9,Çiftler!C:C,0)))</f>
        <v>588</v>
      </c>
      <c r="Q9">
        <f>IF(ISERROR(INDEX(Trio!H:H,MATCH('Tüm Seriler Tekler'!C9,Trio!C:C,0))),0,INDEX(Trio!H:H,MATCH('Tüm Seriler Tekler'!C9,Trio!C:C,0)))</f>
        <v>534</v>
      </c>
    </row>
    <row r="10" spans="1:17" ht="15.75">
      <c r="A10" s="3">
        <f>IF(G10&gt;0,RANK(G10,G:G)+COUNTIF($G$2:G10,G10)-1,"")</f>
        <v>8</v>
      </c>
      <c r="B10" s="71" t="s">
        <v>3</v>
      </c>
      <c r="C10" s="72" t="s">
        <v>58</v>
      </c>
      <c r="D10" s="11">
        <f t="shared" si="4"/>
        <v>600</v>
      </c>
      <c r="E10" s="12">
        <f t="shared" si="5"/>
        <v>602</v>
      </c>
      <c r="F10" s="13">
        <f t="shared" si="6"/>
        <v>617</v>
      </c>
      <c r="G10" s="14">
        <f t="shared" si="7"/>
        <v>202.11111111111111</v>
      </c>
      <c r="H10" s="9">
        <f t="shared" si="0"/>
        <v>1819</v>
      </c>
      <c r="J10" s="15">
        <f t="shared" si="8"/>
        <v>9</v>
      </c>
      <c r="K10" s="16" t="str">
        <f t="shared" si="1"/>
        <v>FATİH TEKELİ</v>
      </c>
      <c r="L10" s="17">
        <f t="shared" si="2"/>
        <v>1813</v>
      </c>
      <c r="M10" s="18">
        <f t="shared" si="3"/>
        <v>201.44444444444446</v>
      </c>
      <c r="O10">
        <f>IF(ISERROR(INDEX(Tekler!H:H,MATCH('Tüm Seriler Tekler'!C10,Tekler!C:C,0))),0,INDEX(Tekler!H:H,MATCH('Tüm Seriler Tekler'!C10,Tekler!C:C,0)))</f>
        <v>600</v>
      </c>
      <c r="P10">
        <f>IF(ISERROR(INDEX(Çiftler!H:H,MATCH('Tüm Seriler Tekler'!C10,Çiftler!C:C,0))),0,INDEX(Çiftler!H:H,MATCH('Tüm Seriler Tekler'!C10,Çiftler!C:C,0)))</f>
        <v>602</v>
      </c>
      <c r="Q10">
        <f>IF(ISERROR(INDEX(Trio!H:H,MATCH('Tüm Seriler Tekler'!C10,Trio!C:C,0))),0,INDEX(Trio!H:H,MATCH('Tüm Seriler Tekler'!C10,Trio!C:C,0)))</f>
        <v>617</v>
      </c>
    </row>
    <row r="11" spans="1:17" ht="15.75">
      <c r="A11" s="3">
        <f>IF(G11&gt;0,RANK(G11,G:G)+COUNTIF($G$2:G11,G11)-1,"")</f>
        <v>5</v>
      </c>
      <c r="B11" s="71" t="s">
        <v>3</v>
      </c>
      <c r="C11" s="72" t="s">
        <v>59</v>
      </c>
      <c r="D11" s="11">
        <f t="shared" si="4"/>
        <v>611</v>
      </c>
      <c r="E11" s="12">
        <f t="shared" si="5"/>
        <v>637</v>
      </c>
      <c r="F11" s="13">
        <f t="shared" si="6"/>
        <v>607</v>
      </c>
      <c r="G11" s="14">
        <f t="shared" si="7"/>
        <v>206.11111111111111</v>
      </c>
      <c r="H11" s="9">
        <f t="shared" si="0"/>
        <v>1855</v>
      </c>
      <c r="J11" s="15">
        <f t="shared" si="8"/>
        <v>10</v>
      </c>
      <c r="K11" s="16" t="str">
        <f t="shared" si="1"/>
        <v>SEMİH ULAKÇI</v>
      </c>
      <c r="L11" s="17">
        <f t="shared" si="2"/>
        <v>1805</v>
      </c>
      <c r="M11" s="18">
        <f t="shared" si="3"/>
        <v>200.55555555555554</v>
      </c>
      <c r="O11">
        <f>IF(ISERROR(INDEX(Tekler!H:H,MATCH('Tüm Seriler Tekler'!C11,Tekler!C:C,0))),0,INDEX(Tekler!H:H,MATCH('Tüm Seriler Tekler'!C11,Tekler!C:C,0)))</f>
        <v>611</v>
      </c>
      <c r="P11">
        <f>IF(ISERROR(INDEX(Çiftler!H:H,MATCH('Tüm Seriler Tekler'!C11,Çiftler!C:C,0))),0,INDEX(Çiftler!H:H,MATCH('Tüm Seriler Tekler'!C11,Çiftler!C:C,0)))</f>
        <v>637</v>
      </c>
      <c r="Q11">
        <f>IF(ISERROR(INDEX(Trio!H:H,MATCH('Tüm Seriler Tekler'!C11,Trio!C:C,0))),0,INDEX(Trio!H:H,MATCH('Tüm Seriler Tekler'!C11,Trio!C:C,0)))</f>
        <v>607</v>
      </c>
    </row>
    <row r="12" spans="1:17" ht="15.75">
      <c r="A12" s="3">
        <f>IF(G12&gt;0,RANK(G12,G:G)+COUNTIF($G$2:G12,G12)-1,"")</f>
        <v>17</v>
      </c>
      <c r="B12" s="71" t="s">
        <v>3</v>
      </c>
      <c r="C12" s="72" t="s">
        <v>60</v>
      </c>
      <c r="D12" s="11">
        <f t="shared" si="4"/>
        <v>579</v>
      </c>
      <c r="E12" s="12">
        <f t="shared" si="5"/>
        <v>635</v>
      </c>
      <c r="F12" s="13">
        <f t="shared" si="6"/>
        <v>508</v>
      </c>
      <c r="G12" s="14">
        <f t="shared" si="7"/>
        <v>191.33333333333334</v>
      </c>
      <c r="H12" s="9">
        <f t="shared" si="0"/>
        <v>1722</v>
      </c>
      <c r="J12" s="15">
        <f t="shared" si="8"/>
        <v>11</v>
      </c>
      <c r="K12" s="16" t="str">
        <f t="shared" si="1"/>
        <v>HAKAN ORHAN</v>
      </c>
      <c r="L12" s="17">
        <f t="shared" si="2"/>
        <v>1799</v>
      </c>
      <c r="M12" s="18">
        <f t="shared" si="3"/>
        <v>199.88888888888889</v>
      </c>
      <c r="O12">
        <f>IF(ISERROR(INDEX(Tekler!H:H,MATCH('Tüm Seriler Tekler'!C12,Tekler!C:C,0))),0,INDEX(Tekler!H:H,MATCH('Tüm Seriler Tekler'!C12,Tekler!C:C,0)))</f>
        <v>579</v>
      </c>
      <c r="P12">
        <f>IF(ISERROR(INDEX(Çiftler!H:H,MATCH('Tüm Seriler Tekler'!C12,Çiftler!C:C,0))),0,INDEX(Çiftler!H:H,MATCH('Tüm Seriler Tekler'!C12,Çiftler!C:C,0)))</f>
        <v>635</v>
      </c>
      <c r="Q12">
        <f>IF(ISERROR(INDEX(Trio!H:H,MATCH('Tüm Seriler Tekler'!C12,Trio!C:C,0))),0,INDEX(Trio!H:H,MATCH('Tüm Seriler Tekler'!C12,Trio!C:C,0)))</f>
        <v>508</v>
      </c>
    </row>
    <row r="13" spans="1:17" ht="15.75">
      <c r="A13" s="3">
        <f>IF(G13&gt;0,RANK(G13,G:G)+COUNTIF($G$2:G13,G13)-1,"")</f>
        <v>34</v>
      </c>
      <c r="B13" s="71" t="s">
        <v>3</v>
      </c>
      <c r="C13" s="72" t="s">
        <v>61</v>
      </c>
      <c r="D13" s="11">
        <f t="shared" si="4"/>
        <v>523</v>
      </c>
      <c r="E13" s="12">
        <f t="shared" si="5"/>
        <v>480</v>
      </c>
      <c r="F13" s="13">
        <f t="shared" si="6"/>
        <v>578</v>
      </c>
      <c r="G13" s="14">
        <f t="shared" si="7"/>
        <v>175.66666666666666</v>
      </c>
      <c r="H13" s="9">
        <f t="shared" si="0"/>
        <v>1581</v>
      </c>
      <c r="J13" s="15">
        <f t="shared" si="8"/>
        <v>12</v>
      </c>
      <c r="K13" s="16" t="str">
        <f t="shared" si="1"/>
        <v>ÖMER KÖSE</v>
      </c>
      <c r="L13" s="17">
        <f t="shared" si="2"/>
        <v>1775</v>
      </c>
      <c r="M13" s="18">
        <f t="shared" si="3"/>
        <v>197.22222222222223</v>
      </c>
      <c r="O13">
        <f>IF(ISERROR(INDEX(Tekler!H:H,MATCH('Tüm Seriler Tekler'!C13,Tekler!C:C,0))),0,INDEX(Tekler!H:H,MATCH('Tüm Seriler Tekler'!C13,Tekler!C:C,0)))</f>
        <v>523</v>
      </c>
      <c r="P13">
        <f>IF(ISERROR(INDEX(Çiftler!H:H,MATCH('Tüm Seriler Tekler'!C13,Çiftler!C:C,0))),0,INDEX(Çiftler!H:H,MATCH('Tüm Seriler Tekler'!C13,Çiftler!C:C,0)))</f>
        <v>480</v>
      </c>
      <c r="Q13">
        <f>IF(ISERROR(INDEX(Trio!H:H,MATCH('Tüm Seriler Tekler'!C13,Trio!C:C,0))),0,INDEX(Trio!H:H,MATCH('Tüm Seriler Tekler'!C13,Trio!C:C,0)))</f>
        <v>578</v>
      </c>
    </row>
    <row r="14" spans="1:17" ht="15.75">
      <c r="A14" s="3">
        <f>IF(G14&gt;0,RANK(G14,G:G)+COUNTIF($G$2:G14,G14)-1,"")</f>
        <v>15</v>
      </c>
      <c r="B14" s="71" t="s">
        <v>1</v>
      </c>
      <c r="C14" s="72" t="s">
        <v>62</v>
      </c>
      <c r="D14" s="11">
        <f t="shared" si="4"/>
        <v>538</v>
      </c>
      <c r="E14" s="12">
        <f t="shared" si="5"/>
        <v>594</v>
      </c>
      <c r="F14" s="13">
        <f t="shared" si="6"/>
        <v>606</v>
      </c>
      <c r="G14" s="14">
        <f t="shared" si="7"/>
        <v>193.11111111111111</v>
      </c>
      <c r="H14" s="9">
        <f t="shared" si="0"/>
        <v>1738</v>
      </c>
      <c r="J14" s="15">
        <f t="shared" si="8"/>
        <v>13</v>
      </c>
      <c r="K14" s="16" t="str">
        <f t="shared" si="1"/>
        <v>FAHRETTİN YEŞİLKAYA</v>
      </c>
      <c r="L14" s="17">
        <f t="shared" si="2"/>
        <v>1769</v>
      </c>
      <c r="M14" s="18">
        <f t="shared" si="3"/>
        <v>196.55555555555554</v>
      </c>
      <c r="O14">
        <f>IF(ISERROR(INDEX(Tekler!H:H,MATCH('Tüm Seriler Tekler'!C14,Tekler!C:C,0))),0,INDEX(Tekler!H:H,MATCH('Tüm Seriler Tekler'!C14,Tekler!C:C,0)))</f>
        <v>538</v>
      </c>
      <c r="P14">
        <f>IF(ISERROR(INDEX(Çiftler!H:H,MATCH('Tüm Seriler Tekler'!C14,Çiftler!C:C,0))),0,INDEX(Çiftler!H:H,MATCH('Tüm Seriler Tekler'!C14,Çiftler!C:C,0)))</f>
        <v>594</v>
      </c>
      <c r="Q14">
        <f>IF(ISERROR(INDEX(Trio!H:H,MATCH('Tüm Seriler Tekler'!C14,Trio!C:C,0))),0,INDEX(Trio!H:H,MATCH('Tüm Seriler Tekler'!C14,Trio!C:C,0)))</f>
        <v>606</v>
      </c>
    </row>
    <row r="15" spans="1:17" ht="15.75">
      <c r="A15" s="3">
        <f>IF(G15&gt;0,RANK(G15,G:G)+COUNTIF($G$2:G15,G15)-1,"")</f>
        <v>28</v>
      </c>
      <c r="B15" s="71" t="s">
        <v>1</v>
      </c>
      <c r="C15" s="72" t="s">
        <v>63</v>
      </c>
      <c r="D15" s="11">
        <f t="shared" si="4"/>
        <v>534</v>
      </c>
      <c r="E15" s="12">
        <f t="shared" si="5"/>
        <v>564</v>
      </c>
      <c r="F15" s="13">
        <f t="shared" si="6"/>
        <v>536</v>
      </c>
      <c r="G15" s="14">
        <f t="shared" si="7"/>
        <v>181.55555555555554</v>
      </c>
      <c r="H15" s="9">
        <f t="shared" si="0"/>
        <v>1634</v>
      </c>
      <c r="J15" s="15">
        <f t="shared" si="8"/>
        <v>14</v>
      </c>
      <c r="K15" s="16" t="str">
        <f t="shared" si="1"/>
        <v>KAĞAN YETİŞ</v>
      </c>
      <c r="L15" s="17">
        <f t="shared" si="2"/>
        <v>1739</v>
      </c>
      <c r="M15" s="18">
        <f t="shared" si="3"/>
        <v>193.22222222222223</v>
      </c>
      <c r="O15">
        <f>IF(ISERROR(INDEX(Tekler!H:H,MATCH('Tüm Seriler Tekler'!C15,Tekler!C:C,0))),0,INDEX(Tekler!H:H,MATCH('Tüm Seriler Tekler'!C15,Tekler!C:C,0)))</f>
        <v>534</v>
      </c>
      <c r="P15">
        <f>IF(ISERROR(INDEX(Çiftler!H:H,MATCH('Tüm Seriler Tekler'!C15,Çiftler!C:C,0))),0,INDEX(Çiftler!H:H,MATCH('Tüm Seriler Tekler'!C15,Çiftler!C:C,0)))</f>
        <v>564</v>
      </c>
      <c r="Q15">
        <f>IF(ISERROR(INDEX(Trio!H:H,MATCH('Tüm Seriler Tekler'!C15,Trio!C:C,0))),0,INDEX(Trio!H:H,MATCH('Tüm Seriler Tekler'!C15,Trio!C:C,0)))</f>
        <v>536</v>
      </c>
    </row>
    <row r="16" spans="1:17" ht="15.75">
      <c r="A16" s="3">
        <f>IF(G16&gt;0,RANK(G16,G:G)+COUNTIF($G$2:G16,G16)-1,"")</f>
        <v>36</v>
      </c>
      <c r="B16" s="71" t="s">
        <v>1</v>
      </c>
      <c r="C16" s="72" t="s">
        <v>64</v>
      </c>
      <c r="D16" s="11">
        <f t="shared" si="4"/>
        <v>519</v>
      </c>
      <c r="E16" s="12">
        <f t="shared" si="5"/>
        <v>492</v>
      </c>
      <c r="F16" s="13">
        <f t="shared" si="6"/>
        <v>503</v>
      </c>
      <c r="G16" s="14">
        <f t="shared" si="7"/>
        <v>168.22222222222223</v>
      </c>
      <c r="H16" s="9">
        <f t="shared" si="0"/>
        <v>1514</v>
      </c>
      <c r="J16" s="15">
        <f t="shared" si="8"/>
        <v>15</v>
      </c>
      <c r="K16" s="16" t="str">
        <f t="shared" si="1"/>
        <v>EKREM TOPAÇ</v>
      </c>
      <c r="L16" s="17">
        <f t="shared" si="2"/>
        <v>1738</v>
      </c>
      <c r="M16" s="18">
        <f t="shared" si="3"/>
        <v>193.11111111111111</v>
      </c>
      <c r="O16">
        <f>IF(ISERROR(INDEX(Tekler!H:H,MATCH('Tüm Seriler Tekler'!C16,Tekler!C:C,0))),0,INDEX(Tekler!H:H,MATCH('Tüm Seriler Tekler'!C16,Tekler!C:C,0)))</f>
        <v>519</v>
      </c>
      <c r="P16">
        <f>IF(ISERROR(INDEX(Çiftler!H:H,MATCH('Tüm Seriler Tekler'!C16,Çiftler!C:C,0))),0,INDEX(Çiftler!H:H,MATCH('Tüm Seriler Tekler'!C16,Çiftler!C:C,0)))</f>
        <v>492</v>
      </c>
      <c r="Q16">
        <f>IF(ISERROR(INDEX(Trio!H:H,MATCH('Tüm Seriler Tekler'!C16,Trio!C:C,0))),0,INDEX(Trio!H:H,MATCH('Tüm Seriler Tekler'!C16,Trio!C:C,0)))</f>
        <v>503</v>
      </c>
    </row>
    <row r="17" spans="1:17" ht="15.75">
      <c r="A17" s="3">
        <f>IF(G17&gt;0,RANK(G17,G:G)+COUNTIF($G$2:G17,G17)-1,"")</f>
        <v>7</v>
      </c>
      <c r="B17" s="71" t="s">
        <v>1</v>
      </c>
      <c r="C17" s="72" t="s">
        <v>65</v>
      </c>
      <c r="D17" s="11">
        <f t="shared" si="4"/>
        <v>643</v>
      </c>
      <c r="E17" s="12">
        <f t="shared" si="5"/>
        <v>547</v>
      </c>
      <c r="F17" s="13">
        <f t="shared" si="6"/>
        <v>655</v>
      </c>
      <c r="G17" s="14">
        <f t="shared" si="7"/>
        <v>205</v>
      </c>
      <c r="H17" s="9">
        <f t="shared" si="0"/>
        <v>1845</v>
      </c>
      <c r="J17" s="15">
        <f t="shared" si="8"/>
        <v>16</v>
      </c>
      <c r="K17" s="16" t="str">
        <f t="shared" si="1"/>
        <v>TUĞRUL GÜNDOĞAN</v>
      </c>
      <c r="L17" s="17">
        <f t="shared" si="2"/>
        <v>1733</v>
      </c>
      <c r="M17" s="18">
        <f t="shared" si="3"/>
        <v>192.55555555555554</v>
      </c>
      <c r="O17">
        <f>IF(ISERROR(INDEX(Tekler!H:H,MATCH('Tüm Seriler Tekler'!C17,Tekler!C:C,0))),0,INDEX(Tekler!H:H,MATCH('Tüm Seriler Tekler'!C17,Tekler!C:C,0)))</f>
        <v>643</v>
      </c>
      <c r="P17">
        <f>IF(ISERROR(INDEX(Çiftler!H:H,MATCH('Tüm Seriler Tekler'!C17,Çiftler!C:C,0))),0,INDEX(Çiftler!H:H,MATCH('Tüm Seriler Tekler'!C17,Çiftler!C:C,0)))</f>
        <v>547</v>
      </c>
      <c r="Q17">
        <f>IF(ISERROR(INDEX(Trio!H:H,MATCH('Tüm Seriler Tekler'!C17,Trio!C:C,0))),0,INDEX(Trio!H:H,MATCH('Tüm Seriler Tekler'!C17,Trio!C:C,0)))</f>
        <v>655</v>
      </c>
    </row>
    <row r="18" spans="1:17" ht="15.75">
      <c r="A18" s="3">
        <f>IF(G18&gt;0,RANK(G18,G:G)+COUNTIF($G$2:G18,G18)-1,"")</f>
        <v>50</v>
      </c>
      <c r="B18" s="71" t="s">
        <v>1</v>
      </c>
      <c r="C18" s="72" t="s">
        <v>66</v>
      </c>
      <c r="D18" s="11">
        <f t="shared" si="4"/>
        <v>499</v>
      </c>
      <c r="E18" s="12">
        <f t="shared" si="5"/>
        <v>610</v>
      </c>
      <c r="F18" s="13">
        <f t="shared" si="6"/>
        <v>0</v>
      </c>
      <c r="G18" s="14">
        <f t="shared" si="7"/>
        <v>123.22222222222223</v>
      </c>
      <c r="H18" s="9">
        <f t="shared" si="0"/>
        <v>1109</v>
      </c>
      <c r="J18" s="15">
        <f t="shared" si="8"/>
        <v>17</v>
      </c>
      <c r="K18" s="16" t="str">
        <f t="shared" si="1"/>
        <v>SEDAT AKTAŞ</v>
      </c>
      <c r="L18" s="17">
        <f t="shared" si="2"/>
        <v>1722</v>
      </c>
      <c r="M18" s="18">
        <f t="shared" si="3"/>
        <v>191.33333333333334</v>
      </c>
      <c r="O18">
        <f>IF(ISERROR(INDEX(Tekler!H:H,MATCH('Tüm Seriler Tekler'!C18,Tekler!C:C,0))),0,INDEX(Tekler!H:H,MATCH('Tüm Seriler Tekler'!C18,Tekler!C:C,0)))</f>
        <v>499</v>
      </c>
      <c r="P18">
        <f>IF(ISERROR(INDEX(Çiftler!H:H,MATCH('Tüm Seriler Tekler'!C18,Çiftler!C:C,0))),0,INDEX(Çiftler!H:H,MATCH('Tüm Seriler Tekler'!C18,Çiftler!C:C,0)))</f>
        <v>610</v>
      </c>
      <c r="Q18">
        <f>IF(ISERROR(INDEX(Trio!H:H,MATCH('Tüm Seriler Tekler'!C18,Trio!C:C,0))),0,INDEX(Trio!H:H,MATCH('Tüm Seriler Tekler'!C18,Trio!C:C,0)))</f>
        <v>0</v>
      </c>
    </row>
    <row r="19" spans="1:17" ht="15.75">
      <c r="A19" s="3">
        <f>IF(G19&gt;0,RANK(G19,G:G)+COUNTIF($G$2:G19,G19)-1,"")</f>
        <v>43</v>
      </c>
      <c r="B19" s="71" t="s">
        <v>1</v>
      </c>
      <c r="C19" s="72" t="s">
        <v>67</v>
      </c>
      <c r="D19" s="11">
        <f t="shared" si="4"/>
        <v>460</v>
      </c>
      <c r="E19" s="12">
        <f t="shared" si="5"/>
        <v>517</v>
      </c>
      <c r="F19" s="13">
        <f t="shared" si="6"/>
        <v>468</v>
      </c>
      <c r="G19" s="14">
        <f t="shared" si="7"/>
        <v>160.55555555555554</v>
      </c>
      <c r="H19" s="9">
        <f t="shared" si="0"/>
        <v>1445</v>
      </c>
      <c r="J19" s="15">
        <f t="shared" si="8"/>
        <v>18</v>
      </c>
      <c r="K19" s="16" t="str">
        <f t="shared" si="1"/>
        <v>AYHAN ARI</v>
      </c>
      <c r="L19" s="17">
        <f t="shared" si="2"/>
        <v>1704</v>
      </c>
      <c r="M19" s="18">
        <f t="shared" si="3"/>
        <v>189.33333333333334</v>
      </c>
      <c r="O19">
        <f>IF(ISERROR(INDEX(Tekler!H:H,MATCH('Tüm Seriler Tekler'!C19,Tekler!C:C,0))),0,INDEX(Tekler!H:H,MATCH('Tüm Seriler Tekler'!C19,Tekler!C:C,0)))</f>
        <v>460</v>
      </c>
      <c r="P19">
        <f>IF(ISERROR(INDEX(Çiftler!H:H,MATCH('Tüm Seriler Tekler'!C19,Çiftler!C:C,0))),0,INDEX(Çiftler!H:H,MATCH('Tüm Seriler Tekler'!C19,Çiftler!C:C,0)))</f>
        <v>517</v>
      </c>
      <c r="Q19">
        <f>IF(ISERROR(INDEX(Trio!H:H,MATCH('Tüm Seriler Tekler'!C19,Trio!C:C,0))),0,INDEX(Trio!H:H,MATCH('Tüm Seriler Tekler'!C19,Trio!C:C,0)))</f>
        <v>468</v>
      </c>
    </row>
    <row r="20" spans="1:17" ht="15.75">
      <c r="A20" s="3">
        <f>IF(G20&gt;0,RANK(G20,G:G)+COUNTIF($G$2:G20,G20)-1,"")</f>
        <v>41</v>
      </c>
      <c r="B20" s="71" t="s">
        <v>32</v>
      </c>
      <c r="C20" s="72" t="s">
        <v>68</v>
      </c>
      <c r="D20" s="11">
        <f t="shared" si="4"/>
        <v>528</v>
      </c>
      <c r="E20" s="12">
        <f t="shared" si="5"/>
        <v>445</v>
      </c>
      <c r="F20" s="13">
        <f t="shared" si="6"/>
        <v>498</v>
      </c>
      <c r="G20" s="14">
        <f t="shared" si="7"/>
        <v>163.44444444444446</v>
      </c>
      <c r="H20" s="9">
        <f t="shared" si="0"/>
        <v>1471</v>
      </c>
      <c r="J20" s="15">
        <f t="shared" si="8"/>
        <v>19</v>
      </c>
      <c r="K20" s="16" t="str">
        <f t="shared" si="1"/>
        <v>MUSTAFA ERBİR</v>
      </c>
      <c r="L20" s="17">
        <f t="shared" si="2"/>
        <v>1696</v>
      </c>
      <c r="M20" s="18">
        <f t="shared" si="3"/>
        <v>188.44444444444446</v>
      </c>
      <c r="O20">
        <f>IF(ISERROR(INDEX(Tekler!H:H,MATCH('Tüm Seriler Tekler'!C20,Tekler!C:C,0))),0,INDEX(Tekler!H:H,MATCH('Tüm Seriler Tekler'!C20,Tekler!C:C,0)))</f>
        <v>528</v>
      </c>
      <c r="P20">
        <f>IF(ISERROR(INDEX(Çiftler!H:H,MATCH('Tüm Seriler Tekler'!C20,Çiftler!C:C,0))),0,INDEX(Çiftler!H:H,MATCH('Tüm Seriler Tekler'!C20,Çiftler!C:C,0)))</f>
        <v>445</v>
      </c>
      <c r="Q20">
        <f>IF(ISERROR(INDEX(Trio!H:H,MATCH('Tüm Seriler Tekler'!C20,Trio!C:C,0))),0,INDEX(Trio!H:H,MATCH('Tüm Seriler Tekler'!C20,Trio!C:C,0)))</f>
        <v>498</v>
      </c>
    </row>
    <row r="21" spans="1:17" ht="15.75">
      <c r="A21" s="3">
        <f>IF(G21&gt;0,RANK(G21,G:G)+COUNTIF($G$2:G21,G21)-1,"")</f>
        <v>14</v>
      </c>
      <c r="B21" s="71" t="s">
        <v>32</v>
      </c>
      <c r="C21" s="72" t="s">
        <v>69</v>
      </c>
      <c r="D21" s="11">
        <f t="shared" si="4"/>
        <v>584</v>
      </c>
      <c r="E21" s="12">
        <f t="shared" si="5"/>
        <v>568</v>
      </c>
      <c r="F21" s="13">
        <f t="shared" si="6"/>
        <v>587</v>
      </c>
      <c r="G21" s="14">
        <f t="shared" si="7"/>
        <v>193.22222222222223</v>
      </c>
      <c r="H21" s="9">
        <f t="shared" si="0"/>
        <v>1739</v>
      </c>
      <c r="J21" s="15">
        <f t="shared" si="8"/>
        <v>20</v>
      </c>
      <c r="K21" s="16" t="str">
        <f t="shared" si="1"/>
        <v>SUAT SAMUR</v>
      </c>
      <c r="L21" s="17">
        <f t="shared" si="2"/>
        <v>1695</v>
      </c>
      <c r="M21" s="18">
        <f t="shared" si="3"/>
        <v>188.33333333333334</v>
      </c>
      <c r="O21">
        <f>IF(ISERROR(INDEX(Tekler!H:H,MATCH('Tüm Seriler Tekler'!C21,Tekler!C:C,0))),0,INDEX(Tekler!H:H,MATCH('Tüm Seriler Tekler'!C21,Tekler!C:C,0)))</f>
        <v>584</v>
      </c>
      <c r="P21">
        <f>IF(ISERROR(INDEX(Çiftler!H:H,MATCH('Tüm Seriler Tekler'!C21,Çiftler!C:C,0))),0,INDEX(Çiftler!H:H,MATCH('Tüm Seriler Tekler'!C21,Çiftler!C:C,0)))</f>
        <v>568</v>
      </c>
      <c r="Q21">
        <f>IF(ISERROR(INDEX(Trio!H:H,MATCH('Tüm Seriler Tekler'!C21,Trio!C:C,0))),0,INDEX(Trio!H:H,MATCH('Tüm Seriler Tekler'!C21,Trio!C:C,0)))</f>
        <v>587</v>
      </c>
    </row>
    <row r="22" spans="1:17" ht="15.75">
      <c r="A22" s="3">
        <f>IF(G22&gt;0,RANK(G22,G:G)+COUNTIF($G$2:G22,G22)-1,"")</f>
        <v>21</v>
      </c>
      <c r="B22" s="71" t="s">
        <v>32</v>
      </c>
      <c r="C22" s="72" t="s">
        <v>70</v>
      </c>
      <c r="D22" s="11">
        <f t="shared" si="4"/>
        <v>529</v>
      </c>
      <c r="E22" s="12">
        <f t="shared" si="5"/>
        <v>554</v>
      </c>
      <c r="F22" s="13">
        <f t="shared" si="6"/>
        <v>584</v>
      </c>
      <c r="G22" s="14">
        <f t="shared" si="7"/>
        <v>185.22222222222223</v>
      </c>
      <c r="H22" s="9">
        <f t="shared" si="0"/>
        <v>1667</v>
      </c>
      <c r="J22" s="15">
        <f t="shared" si="8"/>
        <v>21</v>
      </c>
      <c r="K22" s="16" t="str">
        <f t="shared" si="1"/>
        <v>MUSTAFA EKŞİ</v>
      </c>
      <c r="L22" s="17">
        <f t="shared" si="2"/>
        <v>1667</v>
      </c>
      <c r="M22" s="18">
        <f t="shared" si="3"/>
        <v>185.22222222222223</v>
      </c>
      <c r="O22">
        <f>IF(ISERROR(INDEX(Tekler!H:H,MATCH('Tüm Seriler Tekler'!C22,Tekler!C:C,0))),0,INDEX(Tekler!H:H,MATCH('Tüm Seriler Tekler'!C22,Tekler!C:C,0)))</f>
        <v>529</v>
      </c>
      <c r="P22">
        <f>IF(ISERROR(INDEX(Çiftler!H:H,MATCH('Tüm Seriler Tekler'!C22,Çiftler!C:C,0))),0,INDEX(Çiftler!H:H,MATCH('Tüm Seriler Tekler'!C22,Çiftler!C:C,0)))</f>
        <v>554</v>
      </c>
      <c r="Q22">
        <f>IF(ISERROR(INDEX(Trio!H:H,MATCH('Tüm Seriler Tekler'!C22,Trio!C:C,0))),0,INDEX(Trio!H:H,MATCH('Tüm Seriler Tekler'!C22,Trio!C:C,0)))</f>
        <v>584</v>
      </c>
    </row>
    <row r="23" spans="1:17" ht="15.75">
      <c r="A23" s="3">
        <f>IF(G23&gt;0,RANK(G23,G:G)+COUNTIF($G$2:G23,G23)-1,"")</f>
        <v>29</v>
      </c>
      <c r="B23" s="71" t="s">
        <v>32</v>
      </c>
      <c r="C23" s="72" t="s">
        <v>71</v>
      </c>
      <c r="D23" s="11">
        <f t="shared" si="4"/>
        <v>543</v>
      </c>
      <c r="E23" s="12">
        <f t="shared" si="5"/>
        <v>533</v>
      </c>
      <c r="F23" s="13">
        <f t="shared" si="6"/>
        <v>547</v>
      </c>
      <c r="G23" s="14">
        <f t="shared" si="7"/>
        <v>180.33333333333334</v>
      </c>
      <c r="H23" s="9">
        <f t="shared" si="0"/>
        <v>1623</v>
      </c>
      <c r="J23" s="15">
        <f t="shared" si="8"/>
        <v>22</v>
      </c>
      <c r="K23" s="16" t="str">
        <f t="shared" si="1"/>
        <v>FAZLI KAAN AKBAŞ</v>
      </c>
      <c r="L23" s="17">
        <f t="shared" si="2"/>
        <v>1667</v>
      </c>
      <c r="M23" s="18">
        <f t="shared" si="3"/>
        <v>185.22222222222223</v>
      </c>
      <c r="O23">
        <f>IF(ISERROR(INDEX(Tekler!H:H,MATCH('Tüm Seriler Tekler'!C23,Tekler!C:C,0))),0,INDEX(Tekler!H:H,MATCH('Tüm Seriler Tekler'!C23,Tekler!C:C,0)))</f>
        <v>543</v>
      </c>
      <c r="P23">
        <f>IF(ISERROR(INDEX(Çiftler!H:H,MATCH('Tüm Seriler Tekler'!C23,Çiftler!C:C,0))),0,INDEX(Çiftler!H:H,MATCH('Tüm Seriler Tekler'!C23,Çiftler!C:C,0)))</f>
        <v>533</v>
      </c>
      <c r="Q23">
        <f>IF(ISERROR(INDEX(Trio!H:H,MATCH('Tüm Seriler Tekler'!C23,Trio!C:C,0))),0,INDEX(Trio!H:H,MATCH('Tüm Seriler Tekler'!C23,Trio!C:C,0)))</f>
        <v>547</v>
      </c>
    </row>
    <row r="24" spans="1:17" ht="15.75">
      <c r="A24" s="3">
        <f>IF(G24&gt;0,RANK(G24,G:G)+COUNTIF($G$2:G24,G24)-1,"")</f>
        <v>12</v>
      </c>
      <c r="B24" s="71" t="s">
        <v>32</v>
      </c>
      <c r="C24" s="72" t="s">
        <v>72</v>
      </c>
      <c r="D24" s="11">
        <f t="shared" si="4"/>
        <v>628</v>
      </c>
      <c r="E24" s="12">
        <f t="shared" si="5"/>
        <v>572</v>
      </c>
      <c r="F24" s="13">
        <f t="shared" si="6"/>
        <v>575</v>
      </c>
      <c r="G24" s="14">
        <f t="shared" si="7"/>
        <v>197.22222222222223</v>
      </c>
      <c r="H24" s="9">
        <f t="shared" si="0"/>
        <v>1775</v>
      </c>
      <c r="J24" s="15">
        <f t="shared" si="8"/>
        <v>23</v>
      </c>
      <c r="K24" s="16" t="str">
        <f t="shared" si="1"/>
        <v>İBRAHİM COCİ</v>
      </c>
      <c r="L24" s="17">
        <f t="shared" si="2"/>
        <v>1662</v>
      </c>
      <c r="M24" s="18">
        <f t="shared" si="3"/>
        <v>184.66666666666666</v>
      </c>
      <c r="O24">
        <f>IF(ISERROR(INDEX(Tekler!H:H,MATCH('Tüm Seriler Tekler'!C24,Tekler!C:C,0))),0,INDEX(Tekler!H:H,MATCH('Tüm Seriler Tekler'!C24,Tekler!C:C,0)))</f>
        <v>628</v>
      </c>
      <c r="P24">
        <f>IF(ISERROR(INDEX(Çiftler!H:H,MATCH('Tüm Seriler Tekler'!C24,Çiftler!C:C,0))),0,INDEX(Çiftler!H:H,MATCH('Tüm Seriler Tekler'!C24,Çiftler!C:C,0)))</f>
        <v>572</v>
      </c>
      <c r="Q24">
        <f>IF(ISERROR(INDEX(Trio!H:H,MATCH('Tüm Seriler Tekler'!C24,Trio!C:C,0))),0,INDEX(Trio!H:H,MATCH('Tüm Seriler Tekler'!C24,Trio!C:C,0)))</f>
        <v>575</v>
      </c>
    </row>
    <row r="25" spans="1:17" ht="15.75">
      <c r="A25" s="3">
        <f>IF(G25&gt;0,RANK(G25,G:G)+COUNTIF($G$2:G25,G25)-1,"")</f>
        <v>19</v>
      </c>
      <c r="B25" s="71" t="s">
        <v>32</v>
      </c>
      <c r="C25" s="72" t="s">
        <v>73</v>
      </c>
      <c r="D25" s="11">
        <f t="shared" si="4"/>
        <v>653</v>
      </c>
      <c r="E25" s="12">
        <f t="shared" si="5"/>
        <v>549</v>
      </c>
      <c r="F25" s="13">
        <f t="shared" si="6"/>
        <v>494</v>
      </c>
      <c r="G25" s="14">
        <f t="shared" si="7"/>
        <v>188.44444444444446</v>
      </c>
      <c r="H25" s="9">
        <f t="shared" si="0"/>
        <v>1696</v>
      </c>
      <c r="J25" s="15">
        <f t="shared" si="8"/>
        <v>24</v>
      </c>
      <c r="K25" s="16" t="str">
        <f t="shared" si="1"/>
        <v>HASAN ÜNAL</v>
      </c>
      <c r="L25" s="17">
        <f t="shared" si="2"/>
        <v>1660</v>
      </c>
      <c r="M25" s="18">
        <f t="shared" si="3"/>
        <v>184.44444444444446</v>
      </c>
      <c r="O25">
        <f>IF(ISERROR(INDEX(Tekler!H:H,MATCH('Tüm Seriler Tekler'!C25,Tekler!C:C,0))),0,INDEX(Tekler!H:H,MATCH('Tüm Seriler Tekler'!C25,Tekler!C:C,0)))</f>
        <v>653</v>
      </c>
      <c r="P25">
        <f>IF(ISERROR(INDEX(Çiftler!H:H,MATCH('Tüm Seriler Tekler'!C25,Çiftler!C:C,0))),0,INDEX(Çiftler!H:H,MATCH('Tüm Seriler Tekler'!C25,Çiftler!C:C,0)))</f>
        <v>549</v>
      </c>
      <c r="Q25">
        <f>IF(ISERROR(INDEX(Trio!H:H,MATCH('Tüm Seriler Tekler'!C25,Trio!C:C,0))),0,INDEX(Trio!H:H,MATCH('Tüm Seriler Tekler'!C25,Trio!C:C,0)))</f>
        <v>494</v>
      </c>
    </row>
    <row r="26" spans="1:17" ht="15.75">
      <c r="A26" s="3">
        <f>IF(G26&gt;0,RANK(G26,G:G)+COUNTIF($G$2:G26,G26)-1,"")</f>
        <v>1</v>
      </c>
      <c r="B26" s="71" t="s">
        <v>33</v>
      </c>
      <c r="C26" s="72" t="s">
        <v>74</v>
      </c>
      <c r="D26" s="11">
        <f t="shared" si="4"/>
        <v>683</v>
      </c>
      <c r="E26" s="12">
        <f t="shared" si="5"/>
        <v>673</v>
      </c>
      <c r="F26" s="13">
        <f t="shared" si="6"/>
        <v>657</v>
      </c>
      <c r="G26" s="14">
        <f t="shared" si="7"/>
        <v>223.66666666666666</v>
      </c>
      <c r="H26" s="9">
        <f t="shared" si="0"/>
        <v>2013</v>
      </c>
      <c r="J26" s="15">
        <f t="shared" si="8"/>
        <v>25</v>
      </c>
      <c r="K26" s="16" t="str">
        <f t="shared" si="1"/>
        <v>ERHAN KARABULUT</v>
      </c>
      <c r="L26" s="17">
        <f t="shared" si="2"/>
        <v>1657</v>
      </c>
      <c r="M26" s="18">
        <f t="shared" si="3"/>
        <v>184.11111111111111</v>
      </c>
      <c r="O26">
        <f>IF(ISERROR(INDEX(Tekler!H:H,MATCH('Tüm Seriler Tekler'!C26,Tekler!C:C,0))),0,INDEX(Tekler!H:H,MATCH('Tüm Seriler Tekler'!C26,Tekler!C:C,0)))</f>
        <v>683</v>
      </c>
      <c r="P26">
        <f>IF(ISERROR(INDEX(Çiftler!H:H,MATCH('Tüm Seriler Tekler'!C26,Çiftler!C:C,0))),0,INDEX(Çiftler!H:H,MATCH('Tüm Seriler Tekler'!C26,Çiftler!C:C,0)))</f>
        <v>673</v>
      </c>
      <c r="Q26">
        <f>IF(ISERROR(INDEX(Trio!H:H,MATCH('Tüm Seriler Tekler'!C26,Trio!C:C,0))),0,INDEX(Trio!H:H,MATCH('Tüm Seriler Tekler'!C26,Trio!C:C,0)))</f>
        <v>657</v>
      </c>
    </row>
    <row r="27" spans="1:17" ht="15.75">
      <c r="A27" s="3">
        <f>IF(G27&gt;0,RANK(G27,G:G)+COUNTIF($G$2:G27,G27)-1,"")</f>
        <v>24</v>
      </c>
      <c r="B27" s="71" t="s">
        <v>33</v>
      </c>
      <c r="C27" s="72" t="s">
        <v>75</v>
      </c>
      <c r="D27" s="11">
        <f t="shared" si="4"/>
        <v>593</v>
      </c>
      <c r="E27" s="12">
        <f t="shared" si="5"/>
        <v>523</v>
      </c>
      <c r="F27" s="13">
        <f t="shared" si="6"/>
        <v>544</v>
      </c>
      <c r="G27" s="14">
        <f t="shared" si="7"/>
        <v>184.44444444444446</v>
      </c>
      <c r="H27" s="9">
        <f t="shared" si="0"/>
        <v>1660</v>
      </c>
      <c r="J27" s="15">
        <f t="shared" si="8"/>
        <v>26</v>
      </c>
      <c r="K27" s="16" t="str">
        <f t="shared" si="1"/>
        <v>ORHAN TOLA</v>
      </c>
      <c r="L27" s="17">
        <f t="shared" si="2"/>
        <v>1638</v>
      </c>
      <c r="M27" s="18">
        <f t="shared" si="3"/>
        <v>182</v>
      </c>
      <c r="O27">
        <f>IF(ISERROR(INDEX(Tekler!H:H,MATCH('Tüm Seriler Tekler'!C27,Tekler!C:C,0))),0,INDEX(Tekler!H:H,MATCH('Tüm Seriler Tekler'!C27,Tekler!C:C,0)))</f>
        <v>593</v>
      </c>
      <c r="P27">
        <f>IF(ISERROR(INDEX(Çiftler!H:H,MATCH('Tüm Seriler Tekler'!C27,Çiftler!C:C,0))),0,INDEX(Çiftler!H:H,MATCH('Tüm Seriler Tekler'!C27,Çiftler!C:C,0)))</f>
        <v>523</v>
      </c>
      <c r="Q27">
        <f>IF(ISERROR(INDEX(Trio!H:H,MATCH('Tüm Seriler Tekler'!C27,Trio!C:C,0))),0,INDEX(Trio!H:H,MATCH('Tüm Seriler Tekler'!C27,Trio!C:C,0)))</f>
        <v>544</v>
      </c>
    </row>
    <row r="28" spans="1:17" ht="15.75">
      <c r="A28" s="3">
        <f>IF(G28&gt;0,RANK(G28,G:G)+COUNTIF($G$2:G28,G28)-1,"")</f>
        <v>11</v>
      </c>
      <c r="B28" s="71" t="s">
        <v>33</v>
      </c>
      <c r="C28" s="72" t="s">
        <v>76</v>
      </c>
      <c r="D28" s="11">
        <f t="shared" si="4"/>
        <v>642</v>
      </c>
      <c r="E28" s="12">
        <f t="shared" si="5"/>
        <v>621</v>
      </c>
      <c r="F28" s="13">
        <f t="shared" si="6"/>
        <v>536</v>
      </c>
      <c r="G28" s="14">
        <f t="shared" si="7"/>
        <v>199.88888888888889</v>
      </c>
      <c r="H28" s="9">
        <f t="shared" si="0"/>
        <v>1799</v>
      </c>
      <c r="J28" s="15">
        <f t="shared" si="8"/>
        <v>27</v>
      </c>
      <c r="K28" s="16" t="str">
        <f t="shared" si="1"/>
        <v>CELALETTİN ÇAKIR</v>
      </c>
      <c r="L28" s="17">
        <f t="shared" si="2"/>
        <v>1635</v>
      </c>
      <c r="M28" s="18">
        <f t="shared" si="3"/>
        <v>181.66666666666666</v>
      </c>
      <c r="O28">
        <f>IF(ISERROR(INDEX(Tekler!H:H,MATCH('Tüm Seriler Tekler'!C28,Tekler!C:C,0))),0,INDEX(Tekler!H:H,MATCH('Tüm Seriler Tekler'!C28,Tekler!C:C,0)))</f>
        <v>642</v>
      </c>
      <c r="P28">
        <f>IF(ISERROR(INDEX(Çiftler!H:H,MATCH('Tüm Seriler Tekler'!C28,Çiftler!C:C,0))),0,INDEX(Çiftler!H:H,MATCH('Tüm Seriler Tekler'!C28,Çiftler!C:C,0)))</f>
        <v>621</v>
      </c>
      <c r="Q28">
        <f>IF(ISERROR(INDEX(Trio!H:H,MATCH('Tüm Seriler Tekler'!C28,Trio!C:C,0))),0,INDEX(Trio!H:H,MATCH('Tüm Seriler Tekler'!C28,Trio!C:C,0)))</f>
        <v>536</v>
      </c>
    </row>
    <row r="29" spans="1:17" ht="15.75">
      <c r="A29" s="3">
        <f>IF(G29&gt;0,RANK(G29,G:G)+COUNTIF($G$2:G29,G29)-1,"")</f>
        <v>35</v>
      </c>
      <c r="B29" s="71" t="s">
        <v>33</v>
      </c>
      <c r="C29" s="72" t="s">
        <v>77</v>
      </c>
      <c r="D29" s="11">
        <f t="shared" si="4"/>
        <v>530</v>
      </c>
      <c r="E29" s="12">
        <f t="shared" si="5"/>
        <v>528</v>
      </c>
      <c r="F29" s="13">
        <f t="shared" si="6"/>
        <v>496</v>
      </c>
      <c r="G29" s="14">
        <f t="shared" si="7"/>
        <v>172.66666666666666</v>
      </c>
      <c r="H29" s="9">
        <f t="shared" si="0"/>
        <v>1554</v>
      </c>
      <c r="J29" s="15">
        <f t="shared" si="8"/>
        <v>28</v>
      </c>
      <c r="K29" s="16" t="str">
        <f t="shared" si="1"/>
        <v>DOĞAN ALBAYRAK</v>
      </c>
      <c r="L29" s="17">
        <f t="shared" si="2"/>
        <v>1634</v>
      </c>
      <c r="M29" s="18">
        <f t="shared" si="3"/>
        <v>181.55555555555554</v>
      </c>
      <c r="O29">
        <f>IF(ISERROR(INDEX(Tekler!H:H,MATCH('Tüm Seriler Tekler'!C29,Tekler!C:C,0))),0,INDEX(Tekler!H:H,MATCH('Tüm Seriler Tekler'!C29,Tekler!C:C,0)))</f>
        <v>530</v>
      </c>
      <c r="P29">
        <f>IF(ISERROR(INDEX(Çiftler!H:H,MATCH('Tüm Seriler Tekler'!C29,Çiftler!C:C,0))),0,INDEX(Çiftler!H:H,MATCH('Tüm Seriler Tekler'!C29,Çiftler!C:C,0)))</f>
        <v>528</v>
      </c>
      <c r="Q29">
        <f>IF(ISERROR(INDEX(Trio!H:H,MATCH('Tüm Seriler Tekler'!C29,Trio!C:C,0))),0,INDEX(Trio!H:H,MATCH('Tüm Seriler Tekler'!C29,Trio!C:C,0)))</f>
        <v>496</v>
      </c>
    </row>
    <row r="30" spans="1:17" ht="15.75">
      <c r="A30" s="3">
        <f>IF(G30&gt;0,RANK(G30,G:G)+COUNTIF($G$2:G30,G30)-1,"")</f>
        <v>37</v>
      </c>
      <c r="B30" s="71" t="s">
        <v>33</v>
      </c>
      <c r="C30" s="72" t="s">
        <v>78</v>
      </c>
      <c r="D30" s="11">
        <f t="shared" si="4"/>
        <v>439</v>
      </c>
      <c r="E30" s="12">
        <f t="shared" si="5"/>
        <v>507</v>
      </c>
      <c r="F30" s="13">
        <f t="shared" si="6"/>
        <v>549</v>
      </c>
      <c r="G30" s="14">
        <f t="shared" si="7"/>
        <v>166.11111111111111</v>
      </c>
      <c r="H30" s="9">
        <f t="shared" si="0"/>
        <v>1495</v>
      </c>
      <c r="J30" s="15">
        <f t="shared" si="8"/>
        <v>29</v>
      </c>
      <c r="K30" s="16" t="str">
        <f t="shared" si="1"/>
        <v>MEHMET AVCIOĞLU</v>
      </c>
      <c r="L30" s="17">
        <f t="shared" si="2"/>
        <v>1623</v>
      </c>
      <c r="M30" s="18">
        <f t="shared" si="3"/>
        <v>180.33333333333334</v>
      </c>
      <c r="O30">
        <f>IF(ISERROR(INDEX(Tekler!H:H,MATCH('Tüm Seriler Tekler'!C30,Tekler!C:C,0))),0,INDEX(Tekler!H:H,MATCH('Tüm Seriler Tekler'!C30,Tekler!C:C,0)))</f>
        <v>439</v>
      </c>
      <c r="P30">
        <f>IF(ISERROR(INDEX(Çiftler!H:H,MATCH('Tüm Seriler Tekler'!C30,Çiftler!C:C,0))),0,INDEX(Çiftler!H:H,MATCH('Tüm Seriler Tekler'!C30,Çiftler!C:C,0)))</f>
        <v>507</v>
      </c>
      <c r="Q30">
        <f>IF(ISERROR(INDEX(Trio!H:H,MATCH('Tüm Seriler Tekler'!C30,Trio!C:C,0))),0,INDEX(Trio!H:H,MATCH('Tüm Seriler Tekler'!C30,Trio!C:C,0)))</f>
        <v>549</v>
      </c>
    </row>
    <row r="31" spans="1:17" ht="15.75">
      <c r="A31" s="3">
        <f>IF(G31&gt;0,RANK(G31,G:G)+COUNTIF($G$2:G31,G31)-1,"")</f>
        <v>18</v>
      </c>
      <c r="B31" s="71" t="s">
        <v>33</v>
      </c>
      <c r="C31" s="72" t="s">
        <v>79</v>
      </c>
      <c r="D31" s="11">
        <f t="shared" si="4"/>
        <v>547</v>
      </c>
      <c r="E31" s="12">
        <f t="shared" si="5"/>
        <v>602</v>
      </c>
      <c r="F31" s="13">
        <f t="shared" si="6"/>
        <v>555</v>
      </c>
      <c r="G31" s="14">
        <f t="shared" si="7"/>
        <v>189.33333333333334</v>
      </c>
      <c r="H31" s="9">
        <f t="shared" si="0"/>
        <v>1704</v>
      </c>
      <c r="J31" s="15">
        <f t="shared" si="8"/>
        <v>30</v>
      </c>
      <c r="K31" s="16" t="str">
        <f t="shared" si="1"/>
        <v>EMRAH ÖCBE</v>
      </c>
      <c r="L31" s="17">
        <f t="shared" si="2"/>
        <v>1618</v>
      </c>
      <c r="M31" s="18">
        <f t="shared" si="3"/>
        <v>179.77777777777777</v>
      </c>
      <c r="O31">
        <f>IF(ISERROR(INDEX(Tekler!H:H,MATCH('Tüm Seriler Tekler'!C31,Tekler!C:C,0))),0,INDEX(Tekler!H:H,MATCH('Tüm Seriler Tekler'!C31,Tekler!C:C,0)))</f>
        <v>547</v>
      </c>
      <c r="P31">
        <f>IF(ISERROR(INDEX(Çiftler!H:H,MATCH('Tüm Seriler Tekler'!C31,Çiftler!C:C,0))),0,INDEX(Çiftler!H:H,MATCH('Tüm Seriler Tekler'!C31,Çiftler!C:C,0)))</f>
        <v>602</v>
      </c>
      <c r="Q31">
        <f>IF(ISERROR(INDEX(Trio!H:H,MATCH('Tüm Seriler Tekler'!C31,Trio!C:C,0))),0,INDEX(Trio!H:H,MATCH('Tüm Seriler Tekler'!C31,Trio!C:C,0)))</f>
        <v>555</v>
      </c>
    </row>
    <row r="32" spans="1:17" ht="15.75">
      <c r="A32" s="3">
        <f>IF(G32&gt;0,RANK(G32,G:G)+COUNTIF($G$2:G32,G32)-1,"")</f>
        <v>40</v>
      </c>
      <c r="B32" s="71" t="s">
        <v>34</v>
      </c>
      <c r="C32" s="72" t="s">
        <v>80</v>
      </c>
      <c r="D32" s="11">
        <f t="shared" si="4"/>
        <v>507</v>
      </c>
      <c r="E32" s="12">
        <f t="shared" si="5"/>
        <v>468</v>
      </c>
      <c r="F32" s="13">
        <f t="shared" si="6"/>
        <v>497</v>
      </c>
      <c r="G32" s="14">
        <f t="shared" si="7"/>
        <v>163.55555555555554</v>
      </c>
      <c r="H32" s="9">
        <f t="shared" si="0"/>
        <v>1472</v>
      </c>
      <c r="J32" s="15">
        <f t="shared" si="8"/>
        <v>31</v>
      </c>
      <c r="K32" s="16" t="str">
        <f t="shared" si="1"/>
        <v>MUSTAFA GÜRBULAK</v>
      </c>
      <c r="L32" s="17">
        <f t="shared" si="2"/>
        <v>1588</v>
      </c>
      <c r="M32" s="18">
        <f t="shared" si="3"/>
        <v>176.44444444444446</v>
      </c>
      <c r="O32">
        <f>IF(ISERROR(INDEX(Tekler!H:H,MATCH('Tüm Seriler Tekler'!C32,Tekler!C:C,0))),0,INDEX(Tekler!H:H,MATCH('Tüm Seriler Tekler'!C32,Tekler!C:C,0)))</f>
        <v>507</v>
      </c>
      <c r="P32">
        <f>IF(ISERROR(INDEX(Çiftler!H:H,MATCH('Tüm Seriler Tekler'!C32,Çiftler!C:C,0))),0,INDEX(Çiftler!H:H,MATCH('Tüm Seriler Tekler'!C32,Çiftler!C:C,0)))</f>
        <v>468</v>
      </c>
      <c r="Q32">
        <f>IF(ISERROR(INDEX(Trio!H:H,MATCH('Tüm Seriler Tekler'!C32,Trio!C:C,0))),0,INDEX(Trio!H:H,MATCH('Tüm Seriler Tekler'!C32,Trio!C:C,0)))</f>
        <v>497</v>
      </c>
    </row>
    <row r="33" spans="1:17" ht="15.75" customHeight="1">
      <c r="A33" s="3">
        <f>IF(G33&gt;0,RANK(G33,G:G)+COUNTIF($G$2:G33,G33)-1,"")</f>
        <v>39</v>
      </c>
      <c r="B33" s="71" t="s">
        <v>34</v>
      </c>
      <c r="C33" s="72" t="s">
        <v>81</v>
      </c>
      <c r="D33" s="11">
        <f t="shared" si="4"/>
        <v>496</v>
      </c>
      <c r="E33" s="12">
        <f t="shared" si="5"/>
        <v>473</v>
      </c>
      <c r="F33" s="13">
        <f t="shared" si="6"/>
        <v>515</v>
      </c>
      <c r="G33" s="14">
        <f t="shared" si="7"/>
        <v>164.88888888888889</v>
      </c>
      <c r="H33" s="9">
        <f t="shared" si="0"/>
        <v>1484</v>
      </c>
      <c r="J33" s="15">
        <f t="shared" si="8"/>
        <v>32</v>
      </c>
      <c r="K33" s="16" t="str">
        <f t="shared" si="1"/>
        <v>SEZAİ ÜÇYOL</v>
      </c>
      <c r="L33" s="17">
        <f t="shared" si="2"/>
        <v>1586</v>
      </c>
      <c r="M33" s="18">
        <f t="shared" si="3"/>
        <v>176.22222222222223</v>
      </c>
      <c r="O33">
        <f>IF(ISERROR(INDEX(Tekler!H:H,MATCH('Tüm Seriler Tekler'!C33,Tekler!C:C,0))),0,INDEX(Tekler!H:H,MATCH('Tüm Seriler Tekler'!C33,Tekler!C:C,0)))</f>
        <v>496</v>
      </c>
      <c r="P33">
        <f>IF(ISERROR(INDEX(Çiftler!H:H,MATCH('Tüm Seriler Tekler'!C33,Çiftler!C:C,0))),0,INDEX(Çiftler!H:H,MATCH('Tüm Seriler Tekler'!C33,Çiftler!C:C,0)))</f>
        <v>473</v>
      </c>
      <c r="Q33">
        <f>IF(ISERROR(INDEX(Trio!H:H,MATCH('Tüm Seriler Tekler'!C33,Trio!C:C,0))),0,INDEX(Trio!H:H,MATCH('Tüm Seriler Tekler'!C33,Trio!C:C,0)))</f>
        <v>515</v>
      </c>
    </row>
    <row r="34" spans="1:17" ht="15.75" customHeight="1">
      <c r="A34" s="3">
        <f>IF(G34&gt;0,RANK(G34,G:G)+COUNTIF($G$2:G34,G34)-1,"")</f>
        <v>30</v>
      </c>
      <c r="B34" s="71" t="s">
        <v>34</v>
      </c>
      <c r="C34" s="72" t="s">
        <v>82</v>
      </c>
      <c r="D34" s="11">
        <f t="shared" si="4"/>
        <v>504</v>
      </c>
      <c r="E34" s="12">
        <f t="shared" si="5"/>
        <v>508</v>
      </c>
      <c r="F34" s="13">
        <f t="shared" si="6"/>
        <v>606</v>
      </c>
      <c r="G34" s="14">
        <f t="shared" si="7"/>
        <v>179.77777777777777</v>
      </c>
      <c r="H34" s="9">
        <f aca="true" t="shared" si="9" ref="H34:H65">SUM(D34:F34)</f>
        <v>1618</v>
      </c>
      <c r="J34" s="15">
        <f t="shared" si="8"/>
        <v>33</v>
      </c>
      <c r="K34" s="16" t="str">
        <f aca="true" t="shared" si="10" ref="K34:K65">IF(ISERROR(INDEX(C$1:C$65536,MATCH(J34,A$1:A$65536,0))),"",INDEX(C$1:C$65536,MATCH(J34,A$1:A$65536,0)))</f>
        <v>AYHAN ÇETİNTÜRK</v>
      </c>
      <c r="L34" s="17">
        <f aca="true" t="shared" si="11" ref="L34:L65">IF(ISERROR(INDEX(H$1:H$65536,MATCH(J34,A$1:A$65536,0))),"",(INDEX(H$1:H$65536,MATCH(J34,A$1:A$65536,0))))</f>
        <v>1586</v>
      </c>
      <c r="M34" s="18">
        <f aca="true" t="shared" si="12" ref="M34:M65">IF(ISERROR(INDEX(G$1:G$65536,MATCH(J34,A$1:A$65536,0))),"",INDEX(G$1:G$65536,MATCH(J34,A$1:A$65536,0)))</f>
        <v>176.22222222222223</v>
      </c>
      <c r="O34">
        <f>IF(ISERROR(INDEX(Tekler!H:H,MATCH('Tüm Seriler Tekler'!C34,Tekler!C:C,0))),0,INDEX(Tekler!H:H,MATCH('Tüm Seriler Tekler'!C34,Tekler!C:C,0)))</f>
        <v>504</v>
      </c>
      <c r="P34">
        <f>IF(ISERROR(INDEX(Çiftler!H:H,MATCH('Tüm Seriler Tekler'!C34,Çiftler!C:C,0))),0,INDEX(Çiftler!H:H,MATCH('Tüm Seriler Tekler'!C34,Çiftler!C:C,0)))</f>
        <v>508</v>
      </c>
      <c r="Q34">
        <f>IF(ISERROR(INDEX(Trio!H:H,MATCH('Tüm Seriler Tekler'!C34,Trio!C:C,0))),0,INDEX(Trio!H:H,MATCH('Tüm Seriler Tekler'!C34,Trio!C:C,0)))</f>
        <v>606</v>
      </c>
    </row>
    <row r="35" spans="1:17" ht="15.75" customHeight="1">
      <c r="A35" s="3">
        <f>IF(G35&gt;0,RANK(G35,G:G)+COUNTIF($G$2:G35,G35)-1,"")</f>
        <v>45</v>
      </c>
      <c r="B35" s="71" t="s">
        <v>34</v>
      </c>
      <c r="C35" s="72" t="s">
        <v>83</v>
      </c>
      <c r="D35" s="11">
        <f t="shared" si="4"/>
        <v>412</v>
      </c>
      <c r="E35" s="12">
        <f t="shared" si="5"/>
        <v>499</v>
      </c>
      <c r="F35" s="13">
        <f t="shared" si="6"/>
        <v>506</v>
      </c>
      <c r="G35" s="14">
        <f t="shared" si="7"/>
        <v>157.44444444444446</v>
      </c>
      <c r="H35" s="9">
        <f t="shared" si="9"/>
        <v>1417</v>
      </c>
      <c r="J35" s="15">
        <f aca="true" t="shared" si="13" ref="J35:J66">J34+1</f>
        <v>34</v>
      </c>
      <c r="K35" s="16" t="str">
        <f t="shared" si="10"/>
        <v>MURAT DEMİREL</v>
      </c>
      <c r="L35" s="17">
        <f t="shared" si="11"/>
        <v>1581</v>
      </c>
      <c r="M35" s="18">
        <f t="shared" si="12"/>
        <v>175.66666666666666</v>
      </c>
      <c r="O35">
        <f>IF(ISERROR(INDEX(Tekler!H:H,MATCH('Tüm Seriler Tekler'!C35,Tekler!C:C,0))),0,INDEX(Tekler!H:H,MATCH('Tüm Seriler Tekler'!C35,Tekler!C:C,0)))</f>
        <v>412</v>
      </c>
      <c r="P35">
        <f>IF(ISERROR(INDEX(Çiftler!H:H,MATCH('Tüm Seriler Tekler'!C35,Çiftler!C:C,0))),0,INDEX(Çiftler!H:H,MATCH('Tüm Seriler Tekler'!C35,Çiftler!C:C,0)))</f>
        <v>499</v>
      </c>
      <c r="Q35">
        <f>IF(ISERROR(INDEX(Trio!H:H,MATCH('Tüm Seriler Tekler'!C35,Trio!C:C,0))),0,INDEX(Trio!H:H,MATCH('Tüm Seriler Tekler'!C35,Trio!C:C,0)))</f>
        <v>506</v>
      </c>
    </row>
    <row r="36" spans="1:17" ht="15.75" customHeight="1">
      <c r="A36" s="3">
        <f>IF(G36&gt;0,RANK(G36,G:G)+COUNTIF($G$2:G36,G36)-1,"")</f>
        <v>48</v>
      </c>
      <c r="B36" s="71" t="s">
        <v>34</v>
      </c>
      <c r="C36" s="72" t="s">
        <v>84</v>
      </c>
      <c r="D36" s="11">
        <f t="shared" si="4"/>
        <v>388</v>
      </c>
      <c r="E36" s="12">
        <f t="shared" si="5"/>
        <v>427</v>
      </c>
      <c r="F36" s="13">
        <f t="shared" si="6"/>
        <v>443</v>
      </c>
      <c r="G36" s="14">
        <f t="shared" si="7"/>
        <v>139.77777777777777</v>
      </c>
      <c r="H36" s="9">
        <f t="shared" si="9"/>
        <v>1258</v>
      </c>
      <c r="J36" s="15">
        <f t="shared" si="13"/>
        <v>35</v>
      </c>
      <c r="K36" s="16" t="str">
        <f t="shared" si="10"/>
        <v>ALİM TÜLEK</v>
      </c>
      <c r="L36" s="17">
        <f t="shared" si="11"/>
        <v>1554</v>
      </c>
      <c r="M36" s="18">
        <f t="shared" si="12"/>
        <v>172.66666666666666</v>
      </c>
      <c r="O36">
        <f>IF(ISERROR(INDEX(Tekler!H:H,MATCH('Tüm Seriler Tekler'!C36,Tekler!C:C,0))),0,INDEX(Tekler!H:H,MATCH('Tüm Seriler Tekler'!C36,Tekler!C:C,0)))</f>
        <v>388</v>
      </c>
      <c r="P36">
        <f>IF(ISERROR(INDEX(Çiftler!H:H,MATCH('Tüm Seriler Tekler'!C36,Çiftler!C:C,0))),0,INDEX(Çiftler!H:H,MATCH('Tüm Seriler Tekler'!C36,Çiftler!C:C,0)))</f>
        <v>427</v>
      </c>
      <c r="Q36">
        <f>IF(ISERROR(INDEX(Trio!H:H,MATCH('Tüm Seriler Tekler'!C36,Trio!C:C,0))),0,INDEX(Trio!H:H,MATCH('Tüm Seriler Tekler'!C36,Trio!C:C,0)))</f>
        <v>443</v>
      </c>
    </row>
    <row r="37" spans="1:17" ht="14.25" customHeight="1">
      <c r="A37" s="3">
        <f>IF(G37&gt;0,RANK(G37,G:G)+COUNTIF($G$2:G37,G37)-1,"")</f>
        <v>27</v>
      </c>
      <c r="B37" s="71" t="s">
        <v>34</v>
      </c>
      <c r="C37" s="72" t="s">
        <v>111</v>
      </c>
      <c r="D37" s="11">
        <f t="shared" si="4"/>
        <v>508</v>
      </c>
      <c r="E37" s="12">
        <f t="shared" si="5"/>
        <v>607</v>
      </c>
      <c r="F37" s="13">
        <f t="shared" si="6"/>
        <v>520</v>
      </c>
      <c r="G37" s="14">
        <f t="shared" si="7"/>
        <v>181.66666666666666</v>
      </c>
      <c r="H37" s="9">
        <f t="shared" si="9"/>
        <v>1635</v>
      </c>
      <c r="J37" s="15">
        <f t="shared" si="13"/>
        <v>36</v>
      </c>
      <c r="K37" s="16" t="str">
        <f t="shared" si="10"/>
        <v>SÜLEYMAN OSMANOĞLU</v>
      </c>
      <c r="L37" s="17">
        <f t="shared" si="11"/>
        <v>1514</v>
      </c>
      <c r="M37" s="18">
        <f t="shared" si="12"/>
        <v>168.22222222222223</v>
      </c>
      <c r="O37">
        <f>IF(ISERROR(INDEX(Tekler!H:H,MATCH('Tüm Seriler Tekler'!C37,Tekler!C:C,0))),0,INDEX(Tekler!H:H,MATCH('Tüm Seriler Tekler'!C37,Tekler!C:C,0)))</f>
        <v>508</v>
      </c>
      <c r="P37">
        <f>IF(ISERROR(INDEX(Çiftler!H:H,MATCH('Tüm Seriler Tekler'!C37,Çiftler!C:C,0))),0,INDEX(Çiftler!H:H,MATCH('Tüm Seriler Tekler'!C37,Çiftler!C:C,0)))</f>
        <v>607</v>
      </c>
      <c r="Q37">
        <f>IF(ISERROR(INDEX(Trio!H:H,MATCH('Tüm Seriler Tekler'!C37,Trio!C:C,0))),0,INDEX(Trio!H:H,MATCH('Tüm Seriler Tekler'!C37,Trio!C:C,0)))</f>
        <v>520</v>
      </c>
    </row>
    <row r="38" spans="1:17" ht="15.75">
      <c r="A38" s="3">
        <f>IF(G38&gt;0,RANK(G38,G:G)+COUNTIF($G$2:G38,G38)-1,"")</f>
        <v>31</v>
      </c>
      <c r="B38" s="71" t="s">
        <v>37</v>
      </c>
      <c r="C38" s="72" t="s">
        <v>85</v>
      </c>
      <c r="D38" s="11">
        <f t="shared" si="4"/>
        <v>557</v>
      </c>
      <c r="E38" s="12">
        <f t="shared" si="5"/>
        <v>502</v>
      </c>
      <c r="F38" s="13">
        <f t="shared" si="6"/>
        <v>529</v>
      </c>
      <c r="G38" s="14">
        <f t="shared" si="7"/>
        <v>176.44444444444446</v>
      </c>
      <c r="H38" s="9">
        <f t="shared" si="9"/>
        <v>1588</v>
      </c>
      <c r="J38" s="15">
        <f t="shared" si="13"/>
        <v>37</v>
      </c>
      <c r="K38" s="16" t="str">
        <f t="shared" si="10"/>
        <v>EMRAH DEMİRHAN</v>
      </c>
      <c r="L38" s="17">
        <f t="shared" si="11"/>
        <v>1495</v>
      </c>
      <c r="M38" s="18">
        <f t="shared" si="12"/>
        <v>166.11111111111111</v>
      </c>
      <c r="O38">
        <f>IF(ISERROR(INDEX(Tekler!H:H,MATCH('Tüm Seriler Tekler'!C38,Tekler!C:C,0))),0,INDEX(Tekler!H:H,MATCH('Tüm Seriler Tekler'!C38,Tekler!C:C,0)))</f>
        <v>557</v>
      </c>
      <c r="P38">
        <f>IF(ISERROR(INDEX(Çiftler!H:H,MATCH('Tüm Seriler Tekler'!C38,Çiftler!C:C,0))),0,INDEX(Çiftler!H:H,MATCH('Tüm Seriler Tekler'!C38,Çiftler!C:C,0)))</f>
        <v>502</v>
      </c>
      <c r="Q38">
        <f>IF(ISERROR(INDEX(Trio!H:H,MATCH('Tüm Seriler Tekler'!C38,Trio!C:C,0))),0,INDEX(Trio!H:H,MATCH('Tüm Seriler Tekler'!C38,Trio!C:C,0)))</f>
        <v>529</v>
      </c>
    </row>
    <row r="39" spans="1:17" ht="15.75">
      <c r="A39" s="3">
        <f>IF(G39&gt;0,RANK(G39,G:G)+COUNTIF($G$2:G39,G39)-1,"")</f>
        <v>42</v>
      </c>
      <c r="B39" s="71" t="s">
        <v>37</v>
      </c>
      <c r="C39" s="72" t="s">
        <v>86</v>
      </c>
      <c r="D39" s="11">
        <f t="shared" si="4"/>
        <v>465</v>
      </c>
      <c r="E39" s="12">
        <f t="shared" si="5"/>
        <v>543</v>
      </c>
      <c r="F39" s="13">
        <f t="shared" si="6"/>
        <v>451</v>
      </c>
      <c r="G39" s="14">
        <f t="shared" si="7"/>
        <v>162.11111111111111</v>
      </c>
      <c r="H39" s="9">
        <f t="shared" si="9"/>
        <v>1459</v>
      </c>
      <c r="J39" s="15">
        <f t="shared" si="13"/>
        <v>38</v>
      </c>
      <c r="K39" s="16" t="str">
        <f t="shared" si="10"/>
        <v>VEYSEL SERT</v>
      </c>
      <c r="L39" s="17">
        <f t="shared" si="11"/>
        <v>1488</v>
      </c>
      <c r="M39" s="18">
        <f t="shared" si="12"/>
        <v>165.33333333333334</v>
      </c>
      <c r="O39">
        <f>IF(ISERROR(INDEX(Tekler!H:H,MATCH('Tüm Seriler Tekler'!C39,Tekler!C:C,0))),0,INDEX(Tekler!H:H,MATCH('Tüm Seriler Tekler'!C39,Tekler!C:C,0)))</f>
        <v>465</v>
      </c>
      <c r="P39">
        <f>IF(ISERROR(INDEX(Çiftler!H:H,MATCH('Tüm Seriler Tekler'!C39,Çiftler!C:C,0))),0,INDEX(Çiftler!H:H,MATCH('Tüm Seriler Tekler'!C39,Çiftler!C:C,0)))</f>
        <v>543</v>
      </c>
      <c r="Q39">
        <f>IF(ISERROR(INDEX(Trio!H:H,MATCH('Tüm Seriler Tekler'!C39,Trio!C:C,0))),0,INDEX(Trio!H:H,MATCH('Tüm Seriler Tekler'!C39,Trio!C:C,0)))</f>
        <v>451</v>
      </c>
    </row>
    <row r="40" spans="1:17" ht="15.75">
      <c r="A40" s="3">
        <f>IF(G40&gt;0,RANK(G40,G:G)+COUNTIF($G$2:G40,G40)-1,"")</f>
        <v>47</v>
      </c>
      <c r="B40" s="71" t="s">
        <v>37</v>
      </c>
      <c r="C40" s="72" t="s">
        <v>87</v>
      </c>
      <c r="D40" s="11">
        <f t="shared" si="4"/>
        <v>392</v>
      </c>
      <c r="E40" s="12">
        <f t="shared" si="5"/>
        <v>428</v>
      </c>
      <c r="F40" s="13">
        <f t="shared" si="6"/>
        <v>470</v>
      </c>
      <c r="G40" s="14">
        <f t="shared" si="7"/>
        <v>143.33333333333334</v>
      </c>
      <c r="H40" s="9">
        <f t="shared" si="9"/>
        <v>1290</v>
      </c>
      <c r="J40" s="15">
        <f t="shared" si="13"/>
        <v>39</v>
      </c>
      <c r="K40" s="16" t="str">
        <f t="shared" si="10"/>
        <v>HEERSH SALİH</v>
      </c>
      <c r="L40" s="17">
        <f t="shared" si="11"/>
        <v>1484</v>
      </c>
      <c r="M40" s="18">
        <f t="shared" si="12"/>
        <v>164.88888888888889</v>
      </c>
      <c r="O40">
        <f>IF(ISERROR(INDEX(Tekler!H:H,MATCH('Tüm Seriler Tekler'!C40,Tekler!C:C,0))),0,INDEX(Tekler!H:H,MATCH('Tüm Seriler Tekler'!C40,Tekler!C:C,0)))</f>
        <v>392</v>
      </c>
      <c r="P40">
        <f>IF(ISERROR(INDEX(Çiftler!H:H,MATCH('Tüm Seriler Tekler'!C40,Çiftler!C:C,0))),0,INDEX(Çiftler!H:H,MATCH('Tüm Seriler Tekler'!C40,Çiftler!C:C,0)))</f>
        <v>428</v>
      </c>
      <c r="Q40">
        <f>IF(ISERROR(INDEX(Trio!H:H,MATCH('Tüm Seriler Tekler'!C40,Trio!C:C,0))),0,INDEX(Trio!H:H,MATCH('Tüm Seriler Tekler'!C40,Trio!C:C,0)))</f>
        <v>470</v>
      </c>
    </row>
    <row r="41" spans="1:17" ht="15.75">
      <c r="A41" s="3">
        <f>IF(G41&gt;0,RANK(G41,G:G)+COUNTIF($G$2:G41,G41)-1,"")</f>
        <v>10</v>
      </c>
      <c r="B41" s="71" t="s">
        <v>37</v>
      </c>
      <c r="C41" s="72" t="s">
        <v>88</v>
      </c>
      <c r="D41" s="11">
        <f t="shared" si="4"/>
        <v>634</v>
      </c>
      <c r="E41" s="12">
        <f t="shared" si="5"/>
        <v>607</v>
      </c>
      <c r="F41" s="13">
        <f t="shared" si="6"/>
        <v>564</v>
      </c>
      <c r="G41" s="14">
        <f t="shared" si="7"/>
        <v>200.55555555555554</v>
      </c>
      <c r="H41" s="9">
        <f t="shared" si="9"/>
        <v>1805</v>
      </c>
      <c r="J41" s="15">
        <f t="shared" si="13"/>
        <v>40</v>
      </c>
      <c r="K41" s="16" t="str">
        <f t="shared" si="10"/>
        <v>TAMER ÖZKAN</v>
      </c>
      <c r="L41" s="17">
        <f t="shared" si="11"/>
        <v>1472</v>
      </c>
      <c r="M41" s="18">
        <f t="shared" si="12"/>
        <v>163.55555555555554</v>
      </c>
      <c r="O41">
        <f>IF(ISERROR(INDEX(Tekler!H:H,MATCH('Tüm Seriler Tekler'!C41,Tekler!C:C,0))),0,INDEX(Tekler!H:H,MATCH('Tüm Seriler Tekler'!C41,Tekler!C:C,0)))</f>
        <v>634</v>
      </c>
      <c r="P41">
        <f>IF(ISERROR(INDEX(Çiftler!H:H,MATCH('Tüm Seriler Tekler'!C41,Çiftler!C:C,0))),0,INDEX(Çiftler!H:H,MATCH('Tüm Seriler Tekler'!C41,Çiftler!C:C,0)))</f>
        <v>607</v>
      </c>
      <c r="Q41">
        <f>IF(ISERROR(INDEX(Trio!H:H,MATCH('Tüm Seriler Tekler'!C41,Trio!C:C,0))),0,INDEX(Trio!H:H,MATCH('Tüm Seriler Tekler'!C41,Trio!C:C,0)))</f>
        <v>564</v>
      </c>
    </row>
    <row r="42" spans="1:17" ht="15.75">
      <c r="A42" s="3">
        <f>IF(G42&gt;0,RANK(G42,G:G)+COUNTIF($G$2:G42,G42)-1,"")</f>
        <v>32</v>
      </c>
      <c r="B42" s="71" t="s">
        <v>37</v>
      </c>
      <c r="C42" s="72" t="s">
        <v>89</v>
      </c>
      <c r="D42" s="11">
        <f t="shared" si="4"/>
        <v>530</v>
      </c>
      <c r="E42" s="12">
        <f t="shared" si="5"/>
        <v>526</v>
      </c>
      <c r="F42" s="13">
        <f t="shared" si="6"/>
        <v>530</v>
      </c>
      <c r="G42" s="14">
        <f t="shared" si="7"/>
        <v>176.22222222222223</v>
      </c>
      <c r="H42" s="9">
        <f t="shared" si="9"/>
        <v>1586</v>
      </c>
      <c r="J42" s="15">
        <f t="shared" si="13"/>
        <v>41</v>
      </c>
      <c r="K42" s="16" t="str">
        <f t="shared" si="10"/>
        <v>MUHAMMET YAVUZ</v>
      </c>
      <c r="L42" s="17">
        <f t="shared" si="11"/>
        <v>1471</v>
      </c>
      <c r="M42" s="18">
        <f t="shared" si="12"/>
        <v>163.44444444444446</v>
      </c>
      <c r="O42">
        <f>IF(ISERROR(INDEX(Tekler!H:H,MATCH('Tüm Seriler Tekler'!C42,Tekler!C:C,0))),0,INDEX(Tekler!H:H,MATCH('Tüm Seriler Tekler'!C42,Tekler!C:C,0)))</f>
        <v>530</v>
      </c>
      <c r="P42">
        <f>IF(ISERROR(INDEX(Çiftler!H:H,MATCH('Tüm Seriler Tekler'!C42,Çiftler!C:C,0))),0,INDEX(Çiftler!H:H,MATCH('Tüm Seriler Tekler'!C42,Çiftler!C:C,0)))</f>
        <v>526</v>
      </c>
      <c r="Q42">
        <f>IF(ISERROR(INDEX(Trio!H:H,MATCH('Tüm Seriler Tekler'!C42,Trio!C:C,0))),0,INDEX(Trio!H:H,MATCH('Tüm Seriler Tekler'!C42,Trio!C:C,0)))</f>
        <v>530</v>
      </c>
    </row>
    <row r="43" spans="1:17" ht="15.75">
      <c r="A43" s="3">
        <f>IF(G43&gt;0,RANK(G43,G:G)+COUNTIF($G$2:G43,G43)-1,"")</f>
        <v>38</v>
      </c>
      <c r="B43" s="71" t="s">
        <v>37</v>
      </c>
      <c r="C43" s="72" t="s">
        <v>90</v>
      </c>
      <c r="D43" s="11">
        <f t="shared" si="4"/>
        <v>464</v>
      </c>
      <c r="E43" s="12">
        <f t="shared" si="5"/>
        <v>500</v>
      </c>
      <c r="F43" s="13">
        <f t="shared" si="6"/>
        <v>524</v>
      </c>
      <c r="G43" s="14">
        <f t="shared" si="7"/>
        <v>165.33333333333334</v>
      </c>
      <c r="H43" s="9">
        <f t="shared" si="9"/>
        <v>1488</v>
      </c>
      <c r="J43" s="15">
        <f t="shared" si="13"/>
        <v>42</v>
      </c>
      <c r="K43" s="16" t="str">
        <f t="shared" si="10"/>
        <v>ENDER VAPUR</v>
      </c>
      <c r="L43" s="17">
        <f t="shared" si="11"/>
        <v>1459</v>
      </c>
      <c r="M43" s="18">
        <f t="shared" si="12"/>
        <v>162.11111111111111</v>
      </c>
      <c r="O43">
        <f>IF(ISERROR(INDEX(Tekler!H:H,MATCH('Tüm Seriler Tekler'!C43,Tekler!C:C,0))),0,INDEX(Tekler!H:H,MATCH('Tüm Seriler Tekler'!C43,Tekler!C:C,0)))</f>
        <v>464</v>
      </c>
      <c r="P43">
        <f>IF(ISERROR(INDEX(Çiftler!H:H,MATCH('Tüm Seriler Tekler'!C43,Çiftler!C:C,0))),0,INDEX(Çiftler!H:H,MATCH('Tüm Seriler Tekler'!C43,Çiftler!C:C,0)))</f>
        <v>500</v>
      </c>
      <c r="Q43">
        <f>IF(ISERROR(INDEX(Trio!H:H,MATCH('Tüm Seriler Tekler'!C43,Trio!C:C,0))),0,INDEX(Trio!H:H,MATCH('Tüm Seriler Tekler'!C43,Trio!C:C,0)))</f>
        <v>524</v>
      </c>
    </row>
    <row r="44" spans="1:17" ht="15.75">
      <c r="A44" s="3">
        <f>IF(G44&gt;0,RANK(G44,G:G)+COUNTIF($G$2:G44,G44)-1,"")</f>
        <v>22</v>
      </c>
      <c r="B44" s="71" t="s">
        <v>35</v>
      </c>
      <c r="C44" s="72" t="s">
        <v>91</v>
      </c>
      <c r="D44" s="11">
        <f t="shared" si="4"/>
        <v>555</v>
      </c>
      <c r="E44" s="12">
        <f t="shared" si="5"/>
        <v>557</v>
      </c>
      <c r="F44" s="13">
        <f t="shared" si="6"/>
        <v>555</v>
      </c>
      <c r="G44" s="14">
        <f t="shared" si="7"/>
        <v>185.22222222222223</v>
      </c>
      <c r="H44" s="9">
        <f t="shared" si="9"/>
        <v>1667</v>
      </c>
      <c r="J44" s="15">
        <f t="shared" si="13"/>
        <v>43</v>
      </c>
      <c r="K44" s="16" t="str">
        <f t="shared" si="10"/>
        <v>ÖZCAN DUYAR</v>
      </c>
      <c r="L44" s="17">
        <f t="shared" si="11"/>
        <v>1445</v>
      </c>
      <c r="M44" s="18">
        <f t="shared" si="12"/>
        <v>160.55555555555554</v>
      </c>
      <c r="O44">
        <f>IF(ISERROR(INDEX(Tekler!H:H,MATCH('Tüm Seriler Tekler'!C44,Tekler!C:C,0))),0,INDEX(Tekler!H:H,MATCH('Tüm Seriler Tekler'!C44,Tekler!C:C,0)))</f>
        <v>555</v>
      </c>
      <c r="P44">
        <f>IF(ISERROR(INDEX(Çiftler!H:H,MATCH('Tüm Seriler Tekler'!C44,Çiftler!C:C,0))),0,INDEX(Çiftler!H:H,MATCH('Tüm Seriler Tekler'!C44,Çiftler!C:C,0)))</f>
        <v>557</v>
      </c>
      <c r="Q44">
        <f>IF(ISERROR(INDEX(Trio!H:H,MATCH('Tüm Seriler Tekler'!C44,Trio!C:C,0))),0,INDEX(Trio!H:H,MATCH('Tüm Seriler Tekler'!C44,Trio!C:C,0)))</f>
        <v>555</v>
      </c>
    </row>
    <row r="45" spans="1:17" ht="15.75">
      <c r="A45" s="3">
        <f>IF(G45&gt;0,RANK(G45,G:G)+COUNTIF($G$2:G45,G45)-1,"")</f>
        <v>44</v>
      </c>
      <c r="B45" s="71" t="s">
        <v>35</v>
      </c>
      <c r="C45" s="72" t="s">
        <v>92</v>
      </c>
      <c r="D45" s="11">
        <f t="shared" si="4"/>
        <v>463</v>
      </c>
      <c r="E45" s="12">
        <f t="shared" si="5"/>
        <v>493</v>
      </c>
      <c r="F45" s="13">
        <f t="shared" si="6"/>
        <v>468</v>
      </c>
      <c r="G45" s="14">
        <f t="shared" si="7"/>
        <v>158.22222222222223</v>
      </c>
      <c r="H45" s="9">
        <f t="shared" si="9"/>
        <v>1424</v>
      </c>
      <c r="J45" s="15">
        <f t="shared" si="13"/>
        <v>44</v>
      </c>
      <c r="K45" s="16" t="str">
        <f t="shared" si="10"/>
        <v>BAYRAM DURMUŞ</v>
      </c>
      <c r="L45" s="17">
        <f t="shared" si="11"/>
        <v>1424</v>
      </c>
      <c r="M45" s="18">
        <f t="shared" si="12"/>
        <v>158.22222222222223</v>
      </c>
      <c r="O45">
        <f>IF(ISERROR(INDEX(Tekler!H:H,MATCH('Tüm Seriler Tekler'!C45,Tekler!C:C,0))),0,INDEX(Tekler!H:H,MATCH('Tüm Seriler Tekler'!C45,Tekler!C:C,0)))</f>
        <v>463</v>
      </c>
      <c r="P45">
        <f>IF(ISERROR(INDEX(Çiftler!H:H,MATCH('Tüm Seriler Tekler'!C45,Çiftler!C:C,0))),0,INDEX(Çiftler!H:H,MATCH('Tüm Seriler Tekler'!C45,Çiftler!C:C,0)))</f>
        <v>493</v>
      </c>
      <c r="Q45">
        <f>IF(ISERROR(INDEX(Trio!H:H,MATCH('Tüm Seriler Tekler'!C45,Trio!C:C,0))),0,INDEX(Trio!H:H,MATCH('Tüm Seriler Tekler'!C45,Trio!C:C,0)))</f>
        <v>468</v>
      </c>
    </row>
    <row r="46" spans="1:17" ht="15.75">
      <c r="A46" s="3">
        <f>IF(G46&gt;0,RANK(G46,G:G)+COUNTIF($G$2:G46,G46)-1,"")</f>
        <v>6</v>
      </c>
      <c r="B46" s="71" t="s">
        <v>35</v>
      </c>
      <c r="C46" s="72" t="s">
        <v>93</v>
      </c>
      <c r="D46" s="11">
        <f t="shared" si="4"/>
        <v>620</v>
      </c>
      <c r="E46" s="12">
        <f t="shared" si="5"/>
        <v>548</v>
      </c>
      <c r="F46" s="13">
        <f t="shared" si="6"/>
        <v>682</v>
      </c>
      <c r="G46" s="14">
        <f t="shared" si="7"/>
        <v>205.55555555555554</v>
      </c>
      <c r="H46" s="9">
        <f t="shared" si="9"/>
        <v>1850</v>
      </c>
      <c r="J46" s="15">
        <f t="shared" si="13"/>
        <v>45</v>
      </c>
      <c r="K46" s="16" t="str">
        <f t="shared" si="10"/>
        <v>ADEM ZENGİN</v>
      </c>
      <c r="L46" s="17">
        <f t="shared" si="11"/>
        <v>1417</v>
      </c>
      <c r="M46" s="18">
        <f t="shared" si="12"/>
        <v>157.44444444444446</v>
      </c>
      <c r="O46">
        <f>IF(ISERROR(INDEX(Tekler!H:H,MATCH('Tüm Seriler Tekler'!C46,Tekler!C:C,0))),0,INDEX(Tekler!H:H,MATCH('Tüm Seriler Tekler'!C46,Tekler!C:C,0)))</f>
        <v>620</v>
      </c>
      <c r="P46">
        <f>IF(ISERROR(INDEX(Çiftler!H:H,MATCH('Tüm Seriler Tekler'!C46,Çiftler!C:C,0))),0,INDEX(Çiftler!H:H,MATCH('Tüm Seriler Tekler'!C46,Çiftler!C:C,0)))</f>
        <v>548</v>
      </c>
      <c r="Q46">
        <f>IF(ISERROR(INDEX(Trio!H:H,MATCH('Tüm Seriler Tekler'!C46,Trio!C:C,0))),0,INDEX(Trio!H:H,MATCH('Tüm Seriler Tekler'!C46,Trio!C:C,0)))</f>
        <v>682</v>
      </c>
    </row>
    <row r="47" spans="1:17" ht="15.75">
      <c r="A47" s="3">
        <f>IF(G47&gt;0,RANK(G47,G:G)+COUNTIF($G$2:G47,G47)-1,"")</f>
        <v>33</v>
      </c>
      <c r="B47" s="71" t="s">
        <v>35</v>
      </c>
      <c r="C47" s="72" t="s">
        <v>94</v>
      </c>
      <c r="D47" s="11">
        <f t="shared" si="4"/>
        <v>560</v>
      </c>
      <c r="E47" s="12">
        <f t="shared" si="5"/>
        <v>503</v>
      </c>
      <c r="F47" s="13">
        <f t="shared" si="6"/>
        <v>523</v>
      </c>
      <c r="G47" s="14">
        <f t="shared" si="7"/>
        <v>176.22222222222223</v>
      </c>
      <c r="H47" s="9">
        <f t="shared" si="9"/>
        <v>1586</v>
      </c>
      <c r="J47" s="15">
        <f t="shared" si="13"/>
        <v>46</v>
      </c>
      <c r="K47" s="16" t="str">
        <f t="shared" si="10"/>
        <v>SELÇUK BOZKUŞ</v>
      </c>
      <c r="L47" s="17">
        <f t="shared" si="11"/>
        <v>1298</v>
      </c>
      <c r="M47" s="18">
        <f t="shared" si="12"/>
        <v>144.22222222222223</v>
      </c>
      <c r="O47">
        <f>IF(ISERROR(INDEX(Tekler!H:H,MATCH('Tüm Seriler Tekler'!C47,Tekler!C:C,0))),0,INDEX(Tekler!H:H,MATCH('Tüm Seriler Tekler'!C47,Tekler!C:C,0)))</f>
        <v>560</v>
      </c>
      <c r="P47">
        <f>IF(ISERROR(INDEX(Çiftler!H:H,MATCH('Tüm Seriler Tekler'!C47,Çiftler!C:C,0))),0,INDEX(Çiftler!H:H,MATCH('Tüm Seriler Tekler'!C47,Çiftler!C:C,0)))</f>
        <v>503</v>
      </c>
      <c r="Q47">
        <f>IF(ISERROR(INDEX(Trio!H:H,MATCH('Tüm Seriler Tekler'!C47,Trio!C:C,0))),0,INDEX(Trio!H:H,MATCH('Tüm Seriler Tekler'!C47,Trio!C:C,0)))</f>
        <v>523</v>
      </c>
    </row>
    <row r="48" spans="1:17" ht="15.75">
      <c r="A48" s="3">
        <f>IF(G48&gt;0,RANK(G48,G:G)+COUNTIF($G$2:G48,G48)-1,"")</f>
        <v>25</v>
      </c>
      <c r="B48" s="71" t="s">
        <v>35</v>
      </c>
      <c r="C48" s="72" t="s">
        <v>95</v>
      </c>
      <c r="D48" s="11">
        <f t="shared" si="4"/>
        <v>572</v>
      </c>
      <c r="E48" s="12">
        <f t="shared" si="5"/>
        <v>578</v>
      </c>
      <c r="F48" s="13">
        <f t="shared" si="6"/>
        <v>507</v>
      </c>
      <c r="G48" s="14">
        <f t="shared" si="7"/>
        <v>184.11111111111111</v>
      </c>
      <c r="H48" s="9">
        <f t="shared" si="9"/>
        <v>1657</v>
      </c>
      <c r="J48" s="15">
        <f t="shared" si="13"/>
        <v>47</v>
      </c>
      <c r="K48" s="16" t="str">
        <f t="shared" si="10"/>
        <v>AYHAN NALBANT</v>
      </c>
      <c r="L48" s="17">
        <f t="shared" si="11"/>
        <v>1290</v>
      </c>
      <c r="M48" s="18">
        <f t="shared" si="12"/>
        <v>143.33333333333334</v>
      </c>
      <c r="O48">
        <f>IF(ISERROR(INDEX(Tekler!H:H,MATCH('Tüm Seriler Tekler'!C48,Tekler!C:C,0))),0,INDEX(Tekler!H:H,MATCH('Tüm Seriler Tekler'!C48,Tekler!C:C,0)))</f>
        <v>572</v>
      </c>
      <c r="P48">
        <f>IF(ISERROR(INDEX(Çiftler!H:H,MATCH('Tüm Seriler Tekler'!C48,Çiftler!C:C,0))),0,INDEX(Çiftler!H:H,MATCH('Tüm Seriler Tekler'!C48,Çiftler!C:C,0)))</f>
        <v>578</v>
      </c>
      <c r="Q48">
        <f>IF(ISERROR(INDEX(Trio!H:H,MATCH('Tüm Seriler Tekler'!C48,Trio!C:C,0))),0,INDEX(Trio!H:H,MATCH('Tüm Seriler Tekler'!C48,Trio!C:C,0)))</f>
        <v>507</v>
      </c>
    </row>
    <row r="49" spans="1:17" ht="15.75">
      <c r="A49" s="3">
        <f>IF(G49&gt;0,RANK(G49,G:G)+COUNTIF($G$2:G49,G49)-1,"")</f>
        <v>16</v>
      </c>
      <c r="B49" s="71" t="s">
        <v>35</v>
      </c>
      <c r="C49" s="72" t="s">
        <v>96</v>
      </c>
      <c r="D49" s="11">
        <f t="shared" si="4"/>
        <v>546</v>
      </c>
      <c r="E49" s="12">
        <f t="shared" si="5"/>
        <v>602</v>
      </c>
      <c r="F49" s="13">
        <f t="shared" si="6"/>
        <v>585</v>
      </c>
      <c r="G49" s="14">
        <f t="shared" si="7"/>
        <v>192.55555555555554</v>
      </c>
      <c r="H49" s="9">
        <f t="shared" si="9"/>
        <v>1733</v>
      </c>
      <c r="J49" s="15">
        <f t="shared" si="13"/>
        <v>48</v>
      </c>
      <c r="K49" s="16" t="str">
        <f t="shared" si="10"/>
        <v>SEDAT TEPER</v>
      </c>
      <c r="L49" s="17">
        <f t="shared" si="11"/>
        <v>1258</v>
      </c>
      <c r="M49" s="18">
        <f t="shared" si="12"/>
        <v>139.77777777777777</v>
      </c>
      <c r="O49">
        <f>IF(ISERROR(INDEX(Tekler!H:H,MATCH('Tüm Seriler Tekler'!C49,Tekler!C:C,0))),0,INDEX(Tekler!H:H,MATCH('Tüm Seriler Tekler'!C49,Tekler!C:C,0)))</f>
        <v>546</v>
      </c>
      <c r="P49">
        <f>IF(ISERROR(INDEX(Çiftler!H:H,MATCH('Tüm Seriler Tekler'!C49,Çiftler!C:C,0))),0,INDEX(Çiftler!H:H,MATCH('Tüm Seriler Tekler'!C49,Çiftler!C:C,0)))</f>
        <v>602</v>
      </c>
      <c r="Q49">
        <f>IF(ISERROR(INDEX(Trio!H:H,MATCH('Tüm Seriler Tekler'!C49,Trio!C:C,0))),0,INDEX(Trio!H:H,MATCH('Tüm Seriler Tekler'!C49,Trio!C:C,0)))</f>
        <v>585</v>
      </c>
    </row>
    <row r="50" spans="1:17" ht="15.75">
      <c r="A50" s="3">
        <f>IF(G50&gt;0,RANK(G50,G:G)+COUNTIF($G$2:G50,G50)-1,"")</f>
        <v>46</v>
      </c>
      <c r="B50" s="71" t="s">
        <v>97</v>
      </c>
      <c r="C50" s="72" t="s">
        <v>98</v>
      </c>
      <c r="D50" s="11">
        <f t="shared" si="4"/>
        <v>425</v>
      </c>
      <c r="E50" s="12">
        <f t="shared" si="5"/>
        <v>495</v>
      </c>
      <c r="F50" s="13">
        <f t="shared" si="6"/>
        <v>378</v>
      </c>
      <c r="G50" s="14">
        <f t="shared" si="7"/>
        <v>144.22222222222223</v>
      </c>
      <c r="H50" s="9">
        <f t="shared" si="9"/>
        <v>1298</v>
      </c>
      <c r="J50" s="15">
        <f t="shared" si="13"/>
        <v>49</v>
      </c>
      <c r="K50" s="16" t="str">
        <f t="shared" si="10"/>
        <v>EMİN USKAN</v>
      </c>
      <c r="L50" s="17">
        <f t="shared" si="11"/>
        <v>1164</v>
      </c>
      <c r="M50" s="18">
        <f t="shared" si="12"/>
        <v>129.33333333333334</v>
      </c>
      <c r="O50">
        <f>IF(ISERROR(INDEX(Tekler!H:H,MATCH('Tüm Seriler Tekler'!C50,Tekler!C:C,0))),0,INDEX(Tekler!H:H,MATCH('Tüm Seriler Tekler'!C50,Tekler!C:C,0)))</f>
        <v>425</v>
      </c>
      <c r="P50">
        <f>IF(ISERROR(INDEX(Çiftler!H:H,MATCH('Tüm Seriler Tekler'!C50,Çiftler!C:C,0))),0,INDEX(Çiftler!H:H,MATCH('Tüm Seriler Tekler'!C50,Çiftler!C:C,0)))</f>
        <v>495</v>
      </c>
      <c r="Q50">
        <f>IF(ISERROR(INDEX(Trio!H:H,MATCH('Tüm Seriler Tekler'!C50,Trio!C:C,0))),0,INDEX(Trio!H:H,MATCH('Tüm Seriler Tekler'!C50,Trio!C:C,0)))</f>
        <v>378</v>
      </c>
    </row>
    <row r="51" spans="1:17" ht="15.75">
      <c r="A51" s="3">
        <f>IF(G51&gt;0,RANK(G51,G:G)+COUNTIF($G$2:G51,G51)-1,"")</f>
        <v>52</v>
      </c>
      <c r="B51" s="71" t="s">
        <v>97</v>
      </c>
      <c r="C51" s="72" t="s">
        <v>99</v>
      </c>
      <c r="D51" s="11">
        <f t="shared" si="4"/>
        <v>310</v>
      </c>
      <c r="E51" s="12">
        <f t="shared" si="5"/>
        <v>363</v>
      </c>
      <c r="F51" s="13">
        <f t="shared" si="6"/>
        <v>304</v>
      </c>
      <c r="G51" s="14">
        <f t="shared" si="7"/>
        <v>108.55555555555556</v>
      </c>
      <c r="H51" s="9">
        <f t="shared" si="9"/>
        <v>977</v>
      </c>
      <c r="J51" s="15">
        <f t="shared" si="13"/>
        <v>50</v>
      </c>
      <c r="K51" s="16" t="str">
        <f t="shared" si="10"/>
        <v>GÜRKAN ÇİL</v>
      </c>
      <c r="L51" s="17">
        <f t="shared" si="11"/>
        <v>1109</v>
      </c>
      <c r="M51" s="18">
        <f t="shared" si="12"/>
        <v>123.22222222222223</v>
      </c>
      <c r="O51">
        <f>IF(ISERROR(INDEX(Tekler!H:H,MATCH('Tüm Seriler Tekler'!C51,Tekler!C:C,0))),0,INDEX(Tekler!H:H,MATCH('Tüm Seriler Tekler'!C51,Tekler!C:C,0)))</f>
        <v>310</v>
      </c>
      <c r="P51">
        <f>IF(ISERROR(INDEX(Çiftler!H:H,MATCH('Tüm Seriler Tekler'!C51,Çiftler!C:C,0))),0,INDEX(Çiftler!H:H,MATCH('Tüm Seriler Tekler'!C51,Çiftler!C:C,0)))</f>
        <v>363</v>
      </c>
      <c r="Q51">
        <f>IF(ISERROR(INDEX(Trio!H:H,MATCH('Tüm Seriler Tekler'!C51,Trio!C:C,0))),0,INDEX(Trio!H:H,MATCH('Tüm Seriler Tekler'!C51,Trio!C:C,0)))</f>
        <v>304</v>
      </c>
    </row>
    <row r="52" spans="1:17" ht="15.75">
      <c r="A52" s="3">
        <f>IF(G52&gt;0,RANK(G52,G:G)+COUNTIF($G$2:G52,G52)-1,"")</f>
        <v>49</v>
      </c>
      <c r="B52" s="71" t="s">
        <v>97</v>
      </c>
      <c r="C52" s="72" t="s">
        <v>100</v>
      </c>
      <c r="D52" s="11">
        <f t="shared" si="4"/>
        <v>357</v>
      </c>
      <c r="E52" s="12">
        <f t="shared" si="5"/>
        <v>316</v>
      </c>
      <c r="F52" s="13">
        <f t="shared" si="6"/>
        <v>491</v>
      </c>
      <c r="G52" s="14">
        <f t="shared" si="7"/>
        <v>129.33333333333334</v>
      </c>
      <c r="H52" s="9">
        <f t="shared" si="9"/>
        <v>1164</v>
      </c>
      <c r="J52" s="15">
        <f t="shared" si="13"/>
        <v>51</v>
      </c>
      <c r="K52" s="16" t="str">
        <f t="shared" si="10"/>
        <v>AYKUT KAYA</v>
      </c>
      <c r="L52" s="17">
        <f t="shared" si="11"/>
        <v>1094</v>
      </c>
      <c r="M52" s="18">
        <f t="shared" si="12"/>
        <v>121.55555555555556</v>
      </c>
      <c r="O52">
        <f>IF(ISERROR(INDEX(Tekler!H:H,MATCH('Tüm Seriler Tekler'!C52,Tekler!C:C,0))),0,INDEX(Tekler!H:H,MATCH('Tüm Seriler Tekler'!C52,Tekler!C:C,0)))</f>
        <v>357</v>
      </c>
      <c r="P52">
        <f>IF(ISERROR(INDEX(Çiftler!H:H,MATCH('Tüm Seriler Tekler'!C52,Çiftler!C:C,0))),0,INDEX(Çiftler!H:H,MATCH('Tüm Seriler Tekler'!C52,Çiftler!C:C,0)))</f>
        <v>316</v>
      </c>
      <c r="Q52">
        <f>IF(ISERROR(INDEX(Trio!H:H,MATCH('Tüm Seriler Tekler'!C52,Trio!C:C,0))),0,INDEX(Trio!H:H,MATCH('Tüm Seriler Tekler'!C52,Trio!C:C,0)))</f>
        <v>491</v>
      </c>
    </row>
    <row r="53" spans="1:17" ht="15.75">
      <c r="A53" s="3">
        <f>IF(G53&gt;0,RANK(G53,G:G)+COUNTIF($G$2:G53,G53)-1,"")</f>
        <v>51</v>
      </c>
      <c r="B53" s="71" t="s">
        <v>97</v>
      </c>
      <c r="C53" s="72" t="s">
        <v>101</v>
      </c>
      <c r="D53" s="11">
        <f t="shared" si="4"/>
        <v>394</v>
      </c>
      <c r="E53" s="12">
        <f t="shared" si="5"/>
        <v>333</v>
      </c>
      <c r="F53" s="13">
        <f t="shared" si="6"/>
        <v>367</v>
      </c>
      <c r="G53" s="14">
        <f t="shared" si="7"/>
        <v>121.55555555555556</v>
      </c>
      <c r="H53" s="9">
        <f t="shared" si="9"/>
        <v>1094</v>
      </c>
      <c r="J53" s="15">
        <f t="shared" si="13"/>
        <v>52</v>
      </c>
      <c r="K53" s="16" t="str">
        <f t="shared" si="10"/>
        <v>İSMAİL TÜRKDÖNMEZ</v>
      </c>
      <c r="L53" s="17">
        <f t="shared" si="11"/>
        <v>977</v>
      </c>
      <c r="M53" s="18">
        <f t="shared" si="12"/>
        <v>108.55555555555556</v>
      </c>
      <c r="O53">
        <f>IF(ISERROR(INDEX(Tekler!H:H,MATCH('Tüm Seriler Tekler'!C53,Tekler!C:C,0))),0,INDEX(Tekler!H:H,MATCH('Tüm Seriler Tekler'!C53,Tekler!C:C,0)))</f>
        <v>394</v>
      </c>
      <c r="P53">
        <f>IF(ISERROR(INDEX(Çiftler!H:H,MATCH('Tüm Seriler Tekler'!C53,Çiftler!C:C,0))),0,INDEX(Çiftler!H:H,MATCH('Tüm Seriler Tekler'!C53,Çiftler!C:C,0)))</f>
        <v>333</v>
      </c>
      <c r="Q53">
        <f>IF(ISERROR(INDEX(Trio!H:H,MATCH('Tüm Seriler Tekler'!C53,Trio!C:C,0))),0,INDEX(Trio!H:H,MATCH('Tüm Seriler Tekler'!C53,Trio!C:C,0)))</f>
        <v>367</v>
      </c>
    </row>
    <row r="54" spans="1:17" ht="15.75">
      <c r="A54" s="3">
        <f>IF(G54&gt;0,RANK(G54,G:G)+COUNTIF($G$2:G54,G54)-1,"")</f>
        <v>53</v>
      </c>
      <c r="B54" s="71" t="s">
        <v>97</v>
      </c>
      <c r="C54" s="72" t="s">
        <v>102</v>
      </c>
      <c r="D54" s="11">
        <f t="shared" si="4"/>
        <v>238</v>
      </c>
      <c r="E54" s="12">
        <f t="shared" si="5"/>
        <v>281</v>
      </c>
      <c r="F54" s="13">
        <f t="shared" si="6"/>
        <v>284</v>
      </c>
      <c r="G54" s="14">
        <f t="shared" si="7"/>
        <v>89.22222222222223</v>
      </c>
      <c r="H54" s="9">
        <f t="shared" si="9"/>
        <v>803</v>
      </c>
      <c r="J54" s="15">
        <f t="shared" si="13"/>
        <v>53</v>
      </c>
      <c r="K54" s="16" t="str">
        <f t="shared" si="10"/>
        <v>YUSUF OZAN ERGÜNEŞ</v>
      </c>
      <c r="L54" s="17">
        <f t="shared" si="11"/>
        <v>803</v>
      </c>
      <c r="M54" s="18">
        <f t="shared" si="12"/>
        <v>89.22222222222223</v>
      </c>
      <c r="O54">
        <f>IF(ISERROR(INDEX(Tekler!H:H,MATCH('Tüm Seriler Tekler'!C54,Tekler!C:C,0))),0,INDEX(Tekler!H:H,MATCH('Tüm Seriler Tekler'!C54,Tekler!C:C,0)))</f>
        <v>238</v>
      </c>
      <c r="P54">
        <f>IF(ISERROR(INDEX(Çiftler!H:H,MATCH('Tüm Seriler Tekler'!C54,Çiftler!C:C,0))),0,INDEX(Çiftler!H:H,MATCH('Tüm Seriler Tekler'!C54,Çiftler!C:C,0)))</f>
        <v>281</v>
      </c>
      <c r="Q54">
        <f>IF(ISERROR(INDEX(Trio!H:H,MATCH('Tüm Seriler Tekler'!C54,Trio!C:C,0))),0,INDEX(Trio!H:H,MATCH('Tüm Seriler Tekler'!C54,Trio!C:C,0)))</f>
        <v>284</v>
      </c>
    </row>
    <row r="55" spans="1:17" ht="15.75">
      <c r="A55" s="3">
        <f>IF(G55&gt;0,RANK(G55,G:G)+COUNTIF($G$2:G55,G55)-1,"")</f>
        <v>54</v>
      </c>
      <c r="B55" s="71" t="s">
        <v>97</v>
      </c>
      <c r="C55" s="72" t="s">
        <v>103</v>
      </c>
      <c r="D55" s="11">
        <f t="shared" si="4"/>
        <v>311</v>
      </c>
      <c r="E55" s="12">
        <f t="shared" si="5"/>
        <v>373</v>
      </c>
      <c r="F55" s="19">
        <f t="shared" si="6"/>
        <v>0</v>
      </c>
      <c r="G55" s="14">
        <f t="shared" si="7"/>
        <v>76</v>
      </c>
      <c r="H55" s="9">
        <f t="shared" si="9"/>
        <v>684</v>
      </c>
      <c r="J55" s="15">
        <f t="shared" si="13"/>
        <v>54</v>
      </c>
      <c r="K55" s="16" t="str">
        <f t="shared" si="10"/>
        <v>GÜNEŞ KOLSUZ</v>
      </c>
      <c r="L55" s="17">
        <f t="shared" si="11"/>
        <v>684</v>
      </c>
      <c r="M55" s="18">
        <f t="shared" si="12"/>
        <v>76</v>
      </c>
      <c r="O55">
        <f>IF(ISERROR(INDEX(Tekler!H:H,MATCH('Tüm Seriler Tekler'!C55,Tekler!C:C,0))),0,INDEX(Tekler!H:H,MATCH('Tüm Seriler Tekler'!C55,Tekler!C:C,0)))</f>
        <v>311</v>
      </c>
      <c r="P55">
        <f>IF(ISERROR(INDEX(Çiftler!H:H,MATCH('Tüm Seriler Tekler'!C55,Çiftler!C:C,0))),0,INDEX(Çiftler!H:H,MATCH('Tüm Seriler Tekler'!C55,Çiftler!C:C,0)))</f>
        <v>373</v>
      </c>
      <c r="Q55">
        <f>IF(ISERROR(INDEX(Trio!H:H,MATCH('Tüm Seriler Tekler'!C55,Trio!C:C,0))),0,INDEX(Trio!H:H,MATCH('Tüm Seriler Tekler'!C55,Trio!C:C,0)))</f>
        <v>0</v>
      </c>
    </row>
    <row r="56" spans="1:17" ht="15.75">
      <c r="A56" s="3">
        <f>IF(G56&gt;0,RANK(G56,G:G)+COUNTIF($G$2:G56,G56)-1,"")</f>
      </c>
      <c r="B56" s="71" t="s">
        <v>36</v>
      </c>
      <c r="C56" s="72" t="s">
        <v>104</v>
      </c>
      <c r="D56" s="11">
        <f t="shared" si="4"/>
        <v>0</v>
      </c>
      <c r="E56" s="12">
        <f t="shared" si="5"/>
        <v>0</v>
      </c>
      <c r="F56" s="19">
        <f t="shared" si="6"/>
        <v>0</v>
      </c>
      <c r="G56" s="14">
        <f t="shared" si="7"/>
        <v>0</v>
      </c>
      <c r="H56" s="9">
        <f t="shared" si="9"/>
        <v>0</v>
      </c>
      <c r="J56" s="15">
        <f t="shared" si="13"/>
        <v>55</v>
      </c>
      <c r="K56" s="16">
        <f t="shared" si="10"/>
      </c>
      <c r="L56" s="17">
        <f t="shared" si="11"/>
      </c>
      <c r="M56" s="18">
        <f t="shared" si="12"/>
      </c>
      <c r="O56">
        <f>IF(ISERROR(INDEX(Tekler!H:H,MATCH('Tüm Seriler Tekler'!C56,Tekler!C:C,0))),0,INDEX(Tekler!H:H,MATCH('Tüm Seriler Tekler'!C56,Tekler!C:C,0)))</f>
        <v>480</v>
      </c>
      <c r="P56">
        <f>IF(ISERROR(INDEX(Çiftler!H:H,MATCH('Tüm Seriler Tekler'!C56,Çiftler!C:C,0))),0,INDEX(Çiftler!H:H,MATCH('Tüm Seriler Tekler'!C56,Çiftler!C:C,0)))</f>
        <v>366</v>
      </c>
      <c r="Q56">
        <f>IF(ISERROR(INDEX(Trio!H:H,MATCH('Tüm Seriler Tekler'!C56,Trio!C:C,0))),0,INDEX(Trio!H:H,MATCH('Tüm Seriler Tekler'!C56,Trio!C:C,0)))</f>
        <v>0</v>
      </c>
    </row>
    <row r="57" spans="1:17" ht="15.75">
      <c r="A57" s="3">
        <f>IF(G57&gt;0,RANK(G57,G:G)+COUNTIF($G$2:G57,G57)-1,"")</f>
      </c>
      <c r="B57" s="71" t="s">
        <v>107</v>
      </c>
      <c r="C57" s="72" t="s">
        <v>108</v>
      </c>
      <c r="D57" s="11">
        <f t="shared" si="4"/>
        <v>0</v>
      </c>
      <c r="E57" s="12">
        <f t="shared" si="5"/>
        <v>0</v>
      </c>
      <c r="F57" s="19">
        <f t="shared" si="6"/>
        <v>0</v>
      </c>
      <c r="G57" s="14">
        <f t="shared" si="7"/>
        <v>0</v>
      </c>
      <c r="H57" s="9">
        <f t="shared" si="9"/>
        <v>0</v>
      </c>
      <c r="J57" s="15">
        <f t="shared" si="13"/>
        <v>56</v>
      </c>
      <c r="K57" s="16">
        <f t="shared" si="10"/>
      </c>
      <c r="L57" s="17">
        <f t="shared" si="11"/>
      </c>
      <c r="M57" s="18">
        <f t="shared" si="12"/>
      </c>
      <c r="O57">
        <f>IF(ISERROR(INDEX(Tekler!H:H,MATCH('Tüm Seriler Tekler'!C57,Tekler!C:C,0))),0,INDEX(Tekler!H:H,MATCH('Tüm Seriler Tekler'!C57,Tekler!C:C,0)))</f>
        <v>557</v>
      </c>
      <c r="P57">
        <f>IF(ISERROR(INDEX(Çiftler!H:H,MATCH('Tüm Seriler Tekler'!C57,Çiftler!C:C,0))),0,INDEX(Çiftler!H:H,MATCH('Tüm Seriler Tekler'!C57,Çiftler!C:C,0)))</f>
        <v>513</v>
      </c>
      <c r="Q57">
        <f>IF(ISERROR(INDEX(Trio!H:H,MATCH('Tüm Seriler Tekler'!C57,Trio!C:C,0))),0,INDEX(Trio!H:H,MATCH('Tüm Seriler Tekler'!C57,Trio!C:C,0)))</f>
        <v>0</v>
      </c>
    </row>
    <row r="58" spans="1:17" ht="15.75">
      <c r="A58" s="3">
        <f>IF(G58&gt;0,RANK(G58,G:G)+COUNTIF($G$2:G58,G58)-1,"")</f>
      </c>
      <c r="B58" s="71" t="s">
        <v>107</v>
      </c>
      <c r="C58" s="72" t="s">
        <v>109</v>
      </c>
      <c r="D58" s="11">
        <f t="shared" si="4"/>
        <v>0</v>
      </c>
      <c r="E58" s="12">
        <f t="shared" si="5"/>
        <v>0</v>
      </c>
      <c r="F58" s="19">
        <f t="shared" si="6"/>
        <v>0</v>
      </c>
      <c r="G58" s="14">
        <f t="shared" si="7"/>
        <v>0</v>
      </c>
      <c r="H58" s="9">
        <f t="shared" si="9"/>
        <v>0</v>
      </c>
      <c r="J58" s="15">
        <f t="shared" si="13"/>
        <v>57</v>
      </c>
      <c r="K58" s="16">
        <f t="shared" si="10"/>
      </c>
      <c r="L58" s="17">
        <f t="shared" si="11"/>
      </c>
      <c r="M58" s="18">
        <f t="shared" si="12"/>
      </c>
      <c r="O58">
        <f>IF(ISERROR(INDEX(Tekler!H:H,MATCH('Tüm Seriler Tekler'!C58,Tekler!C:C,0))),0,INDEX(Tekler!H:H,MATCH('Tüm Seriler Tekler'!C58,Tekler!C:C,0)))</f>
        <v>414</v>
      </c>
      <c r="P58">
        <f>IF(ISERROR(INDEX(Çiftler!H:H,MATCH('Tüm Seriler Tekler'!C58,Çiftler!C:C,0))),0,INDEX(Çiftler!H:H,MATCH('Tüm Seriler Tekler'!C58,Çiftler!C:C,0)))</f>
        <v>476</v>
      </c>
      <c r="Q58">
        <f>IF(ISERROR(INDEX(Trio!H:H,MATCH('Tüm Seriler Tekler'!C58,Trio!C:C,0))),0,INDEX(Trio!H:H,MATCH('Tüm Seriler Tekler'!C58,Trio!C:C,0)))</f>
        <v>0</v>
      </c>
    </row>
    <row r="59" spans="1:17" ht="15.75">
      <c r="A59" s="3">
        <f>IF(G59&gt;0,RANK(G59,G:G)+COUNTIF($G$2:G59,G59)-1,"")</f>
      </c>
      <c r="B59" s="71" t="s">
        <v>105</v>
      </c>
      <c r="C59" s="72" t="s">
        <v>106</v>
      </c>
      <c r="D59" s="11">
        <f t="shared" si="4"/>
        <v>0</v>
      </c>
      <c r="E59" s="12">
        <f t="shared" si="5"/>
        <v>0</v>
      </c>
      <c r="F59" s="19">
        <f t="shared" si="6"/>
        <v>0</v>
      </c>
      <c r="G59" s="14">
        <f t="shared" si="7"/>
        <v>0</v>
      </c>
      <c r="H59" s="9">
        <f t="shared" si="9"/>
        <v>0</v>
      </c>
      <c r="J59" s="15">
        <f t="shared" si="13"/>
        <v>58</v>
      </c>
      <c r="K59" s="16">
        <f t="shared" si="10"/>
      </c>
      <c r="L59" s="17">
        <f t="shared" si="11"/>
      </c>
      <c r="M59" s="18">
        <f t="shared" si="12"/>
      </c>
      <c r="O59">
        <f>IF(ISERROR(INDEX(Tekler!H:H,MATCH('Tüm Seriler Tekler'!C59,Tekler!C:C,0))),0,INDEX(Tekler!H:H,MATCH('Tüm Seriler Tekler'!C59,Tekler!C:C,0)))</f>
        <v>459</v>
      </c>
      <c r="P59">
        <f>IF(ISERROR(INDEX(Çiftler!H:H,MATCH('Tüm Seriler Tekler'!C59,Çiftler!C:C,0))),0,INDEX(Çiftler!H:H,MATCH('Tüm Seriler Tekler'!C59,Çiftler!C:C,0)))</f>
        <v>0</v>
      </c>
      <c r="Q59">
        <f>IF(ISERROR(INDEX(Trio!H:H,MATCH('Tüm Seriler Tekler'!C59,Trio!C:C,0))),0,INDEX(Trio!H:H,MATCH('Tüm Seriler Tekler'!C59,Trio!C:C,0)))</f>
        <v>0</v>
      </c>
    </row>
    <row r="60" spans="1:17" ht="15.75">
      <c r="A60" s="3">
        <f>IF(G60&gt;0,RANK(G60,G:G)+COUNTIF($G$2:G60,G60)-1,"")</f>
      </c>
      <c r="B60" s="71"/>
      <c r="C60" s="72"/>
      <c r="D60" s="11">
        <f t="shared" si="4"/>
        <v>0</v>
      </c>
      <c r="E60" s="12">
        <f t="shared" si="5"/>
        <v>0</v>
      </c>
      <c r="F60" s="19">
        <f t="shared" si="6"/>
        <v>0</v>
      </c>
      <c r="G60" s="14">
        <f t="shared" si="7"/>
        <v>0</v>
      </c>
      <c r="H60" s="9">
        <f t="shared" si="9"/>
        <v>0</v>
      </c>
      <c r="J60" s="15">
        <f t="shared" si="13"/>
        <v>59</v>
      </c>
      <c r="K60" s="16">
        <f t="shared" si="10"/>
      </c>
      <c r="L60" s="17">
        <f t="shared" si="11"/>
      </c>
      <c r="M60" s="18">
        <f t="shared" si="12"/>
      </c>
      <c r="O60">
        <f>IF(ISERROR(INDEX(Tekler!H:H,MATCH('Tüm Seriler Tekler'!C60,Tekler!C:C,0))),0,INDEX(Tekler!H:H,MATCH('Tüm Seriler Tekler'!C60,Tekler!C:C,0)))</f>
        <v>0</v>
      </c>
      <c r="P60">
        <f>IF(ISERROR(INDEX(Çiftler!H:H,MATCH('Tüm Seriler Tekler'!C60,Çiftler!C:C,0))),0,INDEX(Çiftler!H:H,MATCH('Tüm Seriler Tekler'!C60,Çiftler!C:C,0)))</f>
        <v>0</v>
      </c>
      <c r="Q60">
        <f>IF(ISERROR(INDEX(Trio!H:H,MATCH('Tüm Seriler Tekler'!C60,Trio!C:C,0))),0,INDEX(Trio!H:H,MATCH('Tüm Seriler Tekler'!C60,Trio!C:C,0)))</f>
        <v>0</v>
      </c>
    </row>
    <row r="61" spans="1:17" ht="15.75">
      <c r="A61" s="3">
        <f>IF(G61&gt;0,RANK(G61,G:G)+COUNTIF($G$2:G61,G61)-1,"")</f>
      </c>
      <c r="B61" s="71"/>
      <c r="C61" s="72"/>
      <c r="D61" s="11">
        <f t="shared" si="4"/>
        <v>0</v>
      </c>
      <c r="E61" s="12">
        <f t="shared" si="5"/>
        <v>0</v>
      </c>
      <c r="F61" s="19">
        <f t="shared" si="6"/>
        <v>0</v>
      </c>
      <c r="G61" s="14">
        <f t="shared" si="7"/>
        <v>0</v>
      </c>
      <c r="H61" s="9">
        <f t="shared" si="9"/>
        <v>0</v>
      </c>
      <c r="J61" s="15">
        <f t="shared" si="13"/>
        <v>60</v>
      </c>
      <c r="K61" s="16">
        <f t="shared" si="10"/>
      </c>
      <c r="L61" s="17">
        <f t="shared" si="11"/>
      </c>
      <c r="M61" s="18">
        <f t="shared" si="12"/>
      </c>
      <c r="O61">
        <f>IF(ISERROR(INDEX(Tekler!H:H,MATCH('Tüm Seriler Tekler'!C61,Tekler!C:C,0))),0,INDEX(Tekler!H:H,MATCH('Tüm Seriler Tekler'!C61,Tekler!C:C,0)))</f>
        <v>0</v>
      </c>
      <c r="P61">
        <f>IF(ISERROR(INDEX(Çiftler!H:H,MATCH('Tüm Seriler Tekler'!C61,Çiftler!C:C,0))),0,INDEX(Çiftler!H:H,MATCH('Tüm Seriler Tekler'!C61,Çiftler!C:C,0)))</f>
        <v>0</v>
      </c>
      <c r="Q61">
        <f>IF(ISERROR(INDEX(Trio!H:H,MATCH('Tüm Seriler Tekler'!C61,Trio!C:C,0))),0,INDEX(Trio!H:H,MATCH('Tüm Seriler Tekler'!C61,Trio!C:C,0)))</f>
        <v>0</v>
      </c>
    </row>
    <row r="62" spans="1:17" ht="15.75">
      <c r="A62" s="3">
        <f>IF(G62&gt;0,RANK(G62,G:G)+COUNTIF($G$2:G62,G62)-1,"")</f>
      </c>
      <c r="B62" s="71"/>
      <c r="C62" s="72"/>
      <c r="D62" s="11">
        <f t="shared" si="4"/>
        <v>0</v>
      </c>
      <c r="E62" s="20">
        <f t="shared" si="5"/>
        <v>0</v>
      </c>
      <c r="F62" s="19">
        <f t="shared" si="6"/>
        <v>0</v>
      </c>
      <c r="G62" s="14">
        <f t="shared" si="7"/>
        <v>0</v>
      </c>
      <c r="H62" s="9">
        <f t="shared" si="9"/>
        <v>0</v>
      </c>
      <c r="J62" s="15">
        <f t="shared" si="13"/>
        <v>61</v>
      </c>
      <c r="K62" s="16">
        <f t="shared" si="10"/>
      </c>
      <c r="L62" s="17">
        <f t="shared" si="11"/>
      </c>
      <c r="M62" s="18">
        <f t="shared" si="12"/>
      </c>
      <c r="O62">
        <f>IF(ISERROR(INDEX(Tekler!H:H,MATCH('Tüm Seriler Tekler'!C62,Tekler!C:C,0))),0,INDEX(Tekler!H:H,MATCH('Tüm Seriler Tekler'!C62,Tekler!C:C,0)))</f>
        <v>0</v>
      </c>
      <c r="P62">
        <f>IF(ISERROR(INDEX(Çiftler!H:H,MATCH('Tüm Seriler Tekler'!C62,Çiftler!C:C,0))),0,INDEX(Çiftler!H:H,MATCH('Tüm Seriler Tekler'!C62,Çiftler!C:C,0)))</f>
        <v>0</v>
      </c>
      <c r="Q62">
        <f>IF(ISERROR(INDEX(Trio!H:H,MATCH('Tüm Seriler Tekler'!C62,Trio!C:C,0))),0,INDEX(Trio!H:H,MATCH('Tüm Seriler Tekler'!C62,Trio!C:C,0)))</f>
        <v>0</v>
      </c>
    </row>
    <row r="63" spans="1:17" ht="15.75">
      <c r="A63" s="3">
        <f>IF(G63&gt;0,RANK(G63,G:G)+COUNTIF($G$2:G63,G63)-1,"")</f>
      </c>
      <c r="B63" s="71"/>
      <c r="C63" s="72"/>
      <c r="D63" s="11">
        <f t="shared" si="4"/>
        <v>0</v>
      </c>
      <c r="E63" s="20">
        <f t="shared" si="5"/>
        <v>0</v>
      </c>
      <c r="F63" s="19">
        <f t="shared" si="6"/>
        <v>0</v>
      </c>
      <c r="G63" s="14">
        <f t="shared" si="7"/>
        <v>0</v>
      </c>
      <c r="H63" s="9">
        <f t="shared" si="9"/>
        <v>0</v>
      </c>
      <c r="J63" s="15">
        <f t="shared" si="13"/>
        <v>62</v>
      </c>
      <c r="K63" s="16">
        <f t="shared" si="10"/>
      </c>
      <c r="L63" s="17">
        <f t="shared" si="11"/>
      </c>
      <c r="M63" s="18">
        <f t="shared" si="12"/>
      </c>
      <c r="O63">
        <f>IF(ISERROR(INDEX(Tekler!H:H,MATCH('Tüm Seriler Tekler'!C63,Tekler!C:C,0))),0,INDEX(Tekler!H:H,MATCH('Tüm Seriler Tekler'!C63,Tekler!C:C,0)))</f>
        <v>0</v>
      </c>
      <c r="P63">
        <f>IF(ISERROR(INDEX(Çiftler!H:H,MATCH('Tüm Seriler Tekler'!C63,Çiftler!C:C,0))),0,INDEX(Çiftler!H:H,MATCH('Tüm Seriler Tekler'!C63,Çiftler!C:C,0)))</f>
        <v>0</v>
      </c>
      <c r="Q63">
        <f>IF(ISERROR(INDEX(Trio!H:H,MATCH('Tüm Seriler Tekler'!C63,Trio!C:C,0))),0,INDEX(Trio!H:H,MATCH('Tüm Seriler Tekler'!C63,Trio!C:C,0)))</f>
        <v>0</v>
      </c>
    </row>
    <row r="64" spans="1:17" ht="15.75">
      <c r="A64" s="3">
        <f>IF(G64&gt;0,RANK(G64,G:G)+COUNTIF($G$2:G64,G64)-1,"")</f>
      </c>
      <c r="B64" s="71"/>
      <c r="C64" s="72"/>
      <c r="D64" s="11">
        <f t="shared" si="4"/>
        <v>0</v>
      </c>
      <c r="E64" s="20">
        <f t="shared" si="5"/>
        <v>0</v>
      </c>
      <c r="F64" s="19">
        <f t="shared" si="6"/>
        <v>0</v>
      </c>
      <c r="G64" s="14">
        <f t="shared" si="7"/>
        <v>0</v>
      </c>
      <c r="H64" s="9">
        <f t="shared" si="9"/>
        <v>0</v>
      </c>
      <c r="J64" s="15">
        <f t="shared" si="13"/>
        <v>63</v>
      </c>
      <c r="K64" s="16">
        <f t="shared" si="10"/>
      </c>
      <c r="L64" s="17">
        <f t="shared" si="11"/>
      </c>
      <c r="M64" s="18">
        <f t="shared" si="12"/>
      </c>
      <c r="O64">
        <f>IF(ISERROR(INDEX(Tekler!H:H,MATCH('Tüm Seriler Tekler'!C64,Tekler!C:C,0))),0,INDEX(Tekler!H:H,MATCH('Tüm Seriler Tekler'!C64,Tekler!C:C,0)))</f>
        <v>0</v>
      </c>
      <c r="P64">
        <f>IF(ISERROR(INDEX(Çiftler!H:H,MATCH('Tüm Seriler Tekler'!C64,Çiftler!C:C,0))),0,INDEX(Çiftler!H:H,MATCH('Tüm Seriler Tekler'!C64,Çiftler!C:C,0)))</f>
        <v>0</v>
      </c>
      <c r="Q64">
        <f>IF(ISERROR(INDEX(Trio!H:H,MATCH('Tüm Seriler Tekler'!C64,Trio!C:C,0))),0,INDEX(Trio!H:H,MATCH('Tüm Seriler Tekler'!C64,Trio!C:C,0)))</f>
        <v>0</v>
      </c>
    </row>
    <row r="65" spans="1:17" ht="15.75">
      <c r="A65" s="3">
        <f>IF(G65&gt;0,RANK(G65,G:G)+COUNTIF($G$2:G65,G65)-1,"")</f>
      </c>
      <c r="B65" s="71"/>
      <c r="C65" s="72"/>
      <c r="D65" s="11">
        <f t="shared" si="4"/>
        <v>0</v>
      </c>
      <c r="E65" s="20">
        <f t="shared" si="5"/>
        <v>0</v>
      </c>
      <c r="F65" s="19">
        <f t="shared" si="6"/>
        <v>0</v>
      </c>
      <c r="G65" s="14">
        <f t="shared" si="7"/>
        <v>0</v>
      </c>
      <c r="H65" s="9">
        <f t="shared" si="9"/>
        <v>0</v>
      </c>
      <c r="J65" s="15">
        <f t="shared" si="13"/>
        <v>64</v>
      </c>
      <c r="K65" s="16">
        <f t="shared" si="10"/>
      </c>
      <c r="L65" s="17">
        <f t="shared" si="11"/>
      </c>
      <c r="M65" s="18">
        <f t="shared" si="12"/>
      </c>
      <c r="O65">
        <f>IF(ISERROR(INDEX(Tekler!H:H,MATCH('Tüm Seriler Tekler'!C65,Tekler!C:C,0))),0,INDEX(Tekler!H:H,MATCH('Tüm Seriler Tekler'!C65,Tekler!C:C,0)))</f>
        <v>0</v>
      </c>
      <c r="P65">
        <f>IF(ISERROR(INDEX(Çiftler!H:H,MATCH('Tüm Seriler Tekler'!C65,Çiftler!C:C,0))),0,INDEX(Çiftler!H:H,MATCH('Tüm Seriler Tekler'!C65,Çiftler!C:C,0)))</f>
        <v>0</v>
      </c>
      <c r="Q65">
        <f>IF(ISERROR(INDEX(Trio!H:H,MATCH('Tüm Seriler Tekler'!C65,Trio!C:C,0))),0,INDEX(Trio!H:H,MATCH('Tüm Seriler Tekler'!C65,Trio!C:C,0)))</f>
        <v>0</v>
      </c>
    </row>
    <row r="66" spans="1:17" ht="15.75">
      <c r="A66" s="3">
        <f>IF(G66&gt;0,RANK(G66,G:G)+COUNTIF($G$2:G66,G66)-1,"")</f>
      </c>
      <c r="B66" s="71"/>
      <c r="C66" s="72"/>
      <c r="D66" s="11">
        <f t="shared" si="4"/>
        <v>0</v>
      </c>
      <c r="E66" s="20">
        <f t="shared" si="5"/>
        <v>0</v>
      </c>
      <c r="F66" s="19">
        <f t="shared" si="6"/>
        <v>0</v>
      </c>
      <c r="G66" s="14">
        <f t="shared" si="7"/>
        <v>0</v>
      </c>
      <c r="H66" s="9">
        <f aca="true" t="shared" si="14" ref="H66:H100">SUM(D66:F66)</f>
        <v>0</v>
      </c>
      <c r="J66" s="15">
        <f t="shared" si="13"/>
        <v>65</v>
      </c>
      <c r="K66" s="16">
        <f aca="true" t="shared" si="15" ref="K66:K97">IF(ISERROR(INDEX(C$1:C$65536,MATCH(J66,A$1:A$65536,0))),"",INDEX(C$1:C$65536,MATCH(J66,A$1:A$65536,0)))</f>
      </c>
      <c r="L66" s="17">
        <f aca="true" t="shared" si="16" ref="L66:L100">IF(ISERROR(INDEX(H$1:H$65536,MATCH(J66,A$1:A$65536,0))),"",(INDEX(H$1:H$65536,MATCH(J66,A$1:A$65536,0))))</f>
      </c>
      <c r="M66" s="18">
        <f aca="true" t="shared" si="17" ref="M66:M100">IF(ISERROR(INDEX(G$1:G$65536,MATCH(J66,A$1:A$65536,0))),"",INDEX(G$1:G$65536,MATCH(J66,A$1:A$65536,0)))</f>
      </c>
      <c r="O66">
        <f>IF(ISERROR(INDEX(Tekler!H:H,MATCH('Tüm Seriler Tekler'!C66,Tekler!C:C,0))),0,INDEX(Tekler!H:H,MATCH('Tüm Seriler Tekler'!C66,Tekler!C:C,0)))</f>
        <v>0</v>
      </c>
      <c r="P66">
        <f>IF(ISERROR(INDEX(Çiftler!H:H,MATCH('Tüm Seriler Tekler'!C66,Çiftler!C:C,0))),0,INDEX(Çiftler!H:H,MATCH('Tüm Seriler Tekler'!C66,Çiftler!C:C,0)))</f>
        <v>0</v>
      </c>
      <c r="Q66">
        <f>IF(ISERROR(INDEX(Trio!H:H,MATCH('Tüm Seriler Tekler'!C66,Trio!C:C,0))),0,INDEX(Trio!H:H,MATCH('Tüm Seriler Tekler'!C66,Trio!C:C,0)))</f>
        <v>0</v>
      </c>
    </row>
    <row r="67" spans="1:17" ht="15.75">
      <c r="A67" s="3">
        <f>IF(G67&gt;0,RANK(G67,G:G)+COUNTIF($G$2:G67,G67)-1,"")</f>
      </c>
      <c r="B67" s="71"/>
      <c r="C67" s="72"/>
      <c r="D67" s="11">
        <f aca="true" t="shared" si="18" ref="D67:D100">IF(COUNTIF(B$1:B$65536,B67)&gt;4,O67,0)</f>
        <v>0</v>
      </c>
      <c r="E67" s="20">
        <f aca="true" t="shared" si="19" ref="E67:E100">IF(COUNTIF(B$1:B$65536,B67)&gt;4,P67,0)</f>
        <v>0</v>
      </c>
      <c r="F67" s="19">
        <f aca="true" t="shared" si="20" ref="F67:F100">IF(COUNTIF(B$1:B$65536,B67)&gt;4,Q67,0)</f>
        <v>0</v>
      </c>
      <c r="G67" s="14">
        <f aca="true" t="shared" si="21" ref="G67:G100">IF(H67&gt;0,H67/9,0)</f>
        <v>0</v>
      </c>
      <c r="H67" s="9">
        <f t="shared" si="14"/>
        <v>0</v>
      </c>
      <c r="J67" s="15">
        <f aca="true" t="shared" si="22" ref="J67:J100">J66+1</f>
        <v>66</v>
      </c>
      <c r="K67" s="16">
        <f t="shared" si="15"/>
      </c>
      <c r="L67" s="17">
        <f t="shared" si="16"/>
      </c>
      <c r="M67" s="18">
        <f t="shared" si="17"/>
      </c>
      <c r="O67">
        <f>IF(ISERROR(INDEX(Tekler!H:H,MATCH('Tüm Seriler Tekler'!C67,Tekler!C:C,0))),0,INDEX(Tekler!H:H,MATCH('Tüm Seriler Tekler'!C67,Tekler!C:C,0)))</f>
        <v>0</v>
      </c>
      <c r="P67">
        <f>IF(ISERROR(INDEX(Çiftler!H:H,MATCH('Tüm Seriler Tekler'!C67,Çiftler!C:C,0))),0,INDEX(Çiftler!H:H,MATCH('Tüm Seriler Tekler'!C67,Çiftler!C:C,0)))</f>
        <v>0</v>
      </c>
      <c r="Q67">
        <f>IF(ISERROR(INDEX(Trio!H:H,MATCH('Tüm Seriler Tekler'!C67,Trio!C:C,0))),0,INDEX(Trio!H:H,MATCH('Tüm Seriler Tekler'!C67,Trio!C:C,0)))</f>
        <v>0</v>
      </c>
    </row>
    <row r="68" spans="1:17" ht="15.75">
      <c r="A68" s="3">
        <f>IF(G68&gt;0,RANK(G68,G:G)+COUNTIF($G$2:G68,G68)-1,"")</f>
      </c>
      <c r="B68" s="71"/>
      <c r="C68" s="72"/>
      <c r="D68" s="11">
        <f t="shared" si="18"/>
        <v>0</v>
      </c>
      <c r="E68" s="20">
        <f t="shared" si="19"/>
        <v>0</v>
      </c>
      <c r="F68" s="19">
        <f t="shared" si="20"/>
        <v>0</v>
      </c>
      <c r="G68" s="14">
        <f t="shared" si="21"/>
        <v>0</v>
      </c>
      <c r="H68" s="9">
        <f t="shared" si="14"/>
        <v>0</v>
      </c>
      <c r="J68" s="15">
        <f t="shared" si="22"/>
        <v>67</v>
      </c>
      <c r="K68" s="16">
        <f t="shared" si="15"/>
      </c>
      <c r="L68" s="17">
        <f t="shared" si="16"/>
      </c>
      <c r="M68" s="18">
        <f t="shared" si="17"/>
      </c>
      <c r="O68">
        <f>IF(ISERROR(INDEX(Tekler!H:H,MATCH('Tüm Seriler Tekler'!C68,Tekler!C:C,0))),0,INDEX(Tekler!H:H,MATCH('Tüm Seriler Tekler'!C68,Tekler!C:C,0)))</f>
        <v>0</v>
      </c>
      <c r="P68">
        <f>IF(ISERROR(INDEX(Çiftler!H:H,MATCH('Tüm Seriler Tekler'!C68,Çiftler!C:C,0))),0,INDEX(Çiftler!H:H,MATCH('Tüm Seriler Tekler'!C68,Çiftler!C:C,0)))</f>
        <v>0</v>
      </c>
      <c r="Q68">
        <f>IF(ISERROR(INDEX(Trio!H:H,MATCH('Tüm Seriler Tekler'!C68,Trio!C:C,0))),0,INDEX(Trio!H:H,MATCH('Tüm Seriler Tekler'!C68,Trio!C:C,0)))</f>
        <v>0</v>
      </c>
    </row>
    <row r="69" spans="1:17" ht="15.75">
      <c r="A69" s="3">
        <f>IF(G69&gt;0,RANK(G69,G:G)+COUNTIF($G$2:G69,G69)-1,"")</f>
      </c>
      <c r="B69" s="71"/>
      <c r="C69" s="72"/>
      <c r="D69" s="11">
        <f t="shared" si="18"/>
        <v>0</v>
      </c>
      <c r="E69" s="20">
        <f t="shared" si="19"/>
        <v>0</v>
      </c>
      <c r="F69" s="19">
        <f t="shared" si="20"/>
        <v>0</v>
      </c>
      <c r="G69" s="14">
        <f t="shared" si="21"/>
        <v>0</v>
      </c>
      <c r="H69" s="9">
        <f t="shared" si="14"/>
        <v>0</v>
      </c>
      <c r="J69" s="15">
        <f t="shared" si="22"/>
        <v>68</v>
      </c>
      <c r="K69" s="16">
        <f t="shared" si="15"/>
      </c>
      <c r="L69" s="17">
        <f t="shared" si="16"/>
      </c>
      <c r="M69" s="18">
        <f t="shared" si="17"/>
      </c>
      <c r="O69">
        <f>IF(ISERROR(INDEX(Tekler!H:H,MATCH('Tüm Seriler Tekler'!C69,Tekler!C:C,0))),0,INDEX(Tekler!H:H,MATCH('Tüm Seriler Tekler'!C69,Tekler!C:C,0)))</f>
        <v>0</v>
      </c>
      <c r="P69">
        <f>IF(ISERROR(INDEX(Çiftler!H:H,MATCH('Tüm Seriler Tekler'!C69,Çiftler!C:C,0))),0,INDEX(Çiftler!H:H,MATCH('Tüm Seriler Tekler'!C69,Çiftler!C:C,0)))</f>
        <v>0</v>
      </c>
      <c r="Q69">
        <f>IF(ISERROR(INDEX(Trio!H:H,MATCH('Tüm Seriler Tekler'!C69,Trio!C:C,0))),0,INDEX(Trio!H:H,MATCH('Tüm Seriler Tekler'!C69,Trio!C:C,0)))</f>
        <v>0</v>
      </c>
    </row>
    <row r="70" spans="1:17" ht="15.75">
      <c r="A70" s="3">
        <f>IF(G70&gt;0,RANK(G70,G:G)+COUNTIF($G$2:G70,G70)-1,"")</f>
      </c>
      <c r="B70" s="71"/>
      <c r="C70" s="72"/>
      <c r="D70" s="11">
        <f t="shared" si="18"/>
        <v>0</v>
      </c>
      <c r="E70" s="20">
        <f t="shared" si="19"/>
        <v>0</v>
      </c>
      <c r="F70" s="19">
        <f t="shared" si="20"/>
        <v>0</v>
      </c>
      <c r="G70" s="14">
        <f t="shared" si="21"/>
        <v>0</v>
      </c>
      <c r="H70" s="9">
        <f t="shared" si="14"/>
        <v>0</v>
      </c>
      <c r="J70" s="15">
        <f t="shared" si="22"/>
        <v>69</v>
      </c>
      <c r="K70" s="16">
        <f t="shared" si="15"/>
      </c>
      <c r="L70" s="17">
        <f t="shared" si="16"/>
      </c>
      <c r="M70" s="18">
        <f t="shared" si="17"/>
      </c>
      <c r="O70">
        <f>IF(ISERROR(INDEX(Tekler!H:H,MATCH('Tüm Seriler Tekler'!C70,Tekler!C:C,0))),0,INDEX(Tekler!H:H,MATCH('Tüm Seriler Tekler'!C70,Tekler!C:C,0)))</f>
        <v>0</v>
      </c>
      <c r="P70">
        <f>IF(ISERROR(INDEX(Çiftler!H:H,MATCH('Tüm Seriler Tekler'!C70,Çiftler!C:C,0))),0,INDEX(Çiftler!H:H,MATCH('Tüm Seriler Tekler'!C70,Çiftler!C:C,0)))</f>
        <v>0</v>
      </c>
      <c r="Q70">
        <f>IF(ISERROR(INDEX(Trio!H:H,MATCH('Tüm Seriler Tekler'!C70,Trio!C:C,0))),0,INDEX(Trio!H:H,MATCH('Tüm Seriler Tekler'!C70,Trio!C:C,0)))</f>
        <v>0</v>
      </c>
    </row>
    <row r="71" spans="1:17" ht="15.75">
      <c r="A71" s="3">
        <f>IF(G71&gt;0,RANK(G71,G:G)+COUNTIF($G$2:G71,G71)-1,"")</f>
      </c>
      <c r="B71" s="71"/>
      <c r="C71" s="72"/>
      <c r="D71" s="11">
        <f t="shared" si="18"/>
        <v>0</v>
      </c>
      <c r="E71" s="20">
        <f t="shared" si="19"/>
        <v>0</v>
      </c>
      <c r="F71" s="19">
        <f t="shared" si="20"/>
        <v>0</v>
      </c>
      <c r="G71" s="14">
        <f t="shared" si="21"/>
        <v>0</v>
      </c>
      <c r="H71" s="9">
        <f t="shared" si="14"/>
        <v>0</v>
      </c>
      <c r="J71" s="15">
        <f t="shared" si="22"/>
        <v>70</v>
      </c>
      <c r="K71" s="16">
        <f t="shared" si="15"/>
      </c>
      <c r="L71" s="17">
        <f t="shared" si="16"/>
      </c>
      <c r="M71" s="18">
        <f t="shared" si="17"/>
      </c>
      <c r="O71">
        <f>IF(ISERROR(INDEX(Tekler!H:H,MATCH('Tüm Seriler Tekler'!C71,Tekler!C:C,0))),0,INDEX(Tekler!H:H,MATCH('Tüm Seriler Tekler'!C71,Tekler!C:C,0)))</f>
        <v>0</v>
      </c>
      <c r="P71">
        <f>IF(ISERROR(INDEX(Çiftler!H:H,MATCH('Tüm Seriler Tekler'!C71,Çiftler!C:C,0))),0,INDEX(Çiftler!H:H,MATCH('Tüm Seriler Tekler'!C71,Çiftler!C:C,0)))</f>
        <v>0</v>
      </c>
      <c r="Q71">
        <f>IF(ISERROR(INDEX(Trio!H:H,MATCH('Tüm Seriler Tekler'!C71,Trio!C:C,0))),0,INDEX(Trio!H:H,MATCH('Tüm Seriler Tekler'!C71,Trio!C:C,0)))</f>
        <v>0</v>
      </c>
    </row>
    <row r="72" spans="1:17" ht="15.75">
      <c r="A72" s="3">
        <f>IF(G72&gt;0,RANK(G72,G:G)+COUNTIF($G$2:G72,G72)-1,"")</f>
      </c>
      <c r="B72" s="71"/>
      <c r="C72" s="72"/>
      <c r="D72" s="11">
        <f t="shared" si="18"/>
        <v>0</v>
      </c>
      <c r="E72" s="20">
        <f t="shared" si="19"/>
        <v>0</v>
      </c>
      <c r="F72" s="19">
        <f t="shared" si="20"/>
        <v>0</v>
      </c>
      <c r="G72" s="14">
        <f t="shared" si="21"/>
        <v>0</v>
      </c>
      <c r="H72" s="9">
        <f t="shared" si="14"/>
        <v>0</v>
      </c>
      <c r="J72" s="15">
        <f t="shared" si="22"/>
        <v>71</v>
      </c>
      <c r="K72" s="16">
        <f t="shared" si="15"/>
      </c>
      <c r="L72" s="17">
        <f t="shared" si="16"/>
      </c>
      <c r="M72" s="18">
        <f t="shared" si="17"/>
      </c>
      <c r="O72">
        <f>IF(ISERROR(INDEX(Tekler!H:H,MATCH('Tüm Seriler Tekler'!C72,Tekler!C:C,0))),0,INDEX(Tekler!H:H,MATCH('Tüm Seriler Tekler'!C72,Tekler!C:C,0)))</f>
        <v>0</v>
      </c>
      <c r="P72">
        <f>IF(ISERROR(INDEX(Çiftler!H:H,MATCH('Tüm Seriler Tekler'!C72,Çiftler!C:C,0))),0,INDEX(Çiftler!H:H,MATCH('Tüm Seriler Tekler'!C72,Çiftler!C:C,0)))</f>
        <v>0</v>
      </c>
      <c r="Q72">
        <f>IF(ISERROR(INDEX(Trio!H:H,MATCH('Tüm Seriler Tekler'!C72,Trio!C:C,0))),0,INDEX(Trio!H:H,MATCH('Tüm Seriler Tekler'!C72,Trio!C:C,0)))</f>
        <v>0</v>
      </c>
    </row>
    <row r="73" spans="1:17" ht="15.75">
      <c r="A73" s="3">
        <f>IF(G73&gt;0,RANK(G73,G:G)+COUNTIF($G$2:G73,G73)-1,"")</f>
      </c>
      <c r="B73" s="71"/>
      <c r="C73" s="72"/>
      <c r="D73" s="11">
        <f t="shared" si="18"/>
        <v>0</v>
      </c>
      <c r="E73" s="20">
        <f t="shared" si="19"/>
        <v>0</v>
      </c>
      <c r="F73" s="19">
        <f t="shared" si="20"/>
        <v>0</v>
      </c>
      <c r="G73" s="14">
        <f t="shared" si="21"/>
        <v>0</v>
      </c>
      <c r="H73" s="9">
        <f t="shared" si="14"/>
        <v>0</v>
      </c>
      <c r="J73" s="15">
        <f t="shared" si="22"/>
        <v>72</v>
      </c>
      <c r="K73" s="16">
        <f t="shared" si="15"/>
      </c>
      <c r="L73" s="17">
        <f t="shared" si="16"/>
      </c>
      <c r="M73" s="18">
        <f t="shared" si="17"/>
      </c>
      <c r="O73">
        <f>IF(ISERROR(INDEX(Tekler!H:H,MATCH('Tüm Seriler Tekler'!C73,Tekler!C:C,0))),0,INDEX(Tekler!H:H,MATCH('Tüm Seriler Tekler'!C73,Tekler!C:C,0)))</f>
        <v>0</v>
      </c>
      <c r="P73">
        <f>IF(ISERROR(INDEX(Çiftler!H:H,MATCH('Tüm Seriler Tekler'!C73,Çiftler!C:C,0))),0,INDEX(Çiftler!H:H,MATCH('Tüm Seriler Tekler'!C73,Çiftler!C:C,0)))</f>
        <v>0</v>
      </c>
      <c r="Q73">
        <f>IF(ISERROR(INDEX(Trio!H:H,MATCH('Tüm Seriler Tekler'!C73,Trio!C:C,0))),0,INDEX(Trio!H:H,MATCH('Tüm Seriler Tekler'!C73,Trio!C:C,0)))</f>
        <v>0</v>
      </c>
    </row>
    <row r="74" spans="1:17" ht="15.75">
      <c r="A74" s="3">
        <f>IF(G74&gt;0,RANK(G74,G:G)+COUNTIF($G$2:G74,G74)-1,"")</f>
      </c>
      <c r="B74" s="71"/>
      <c r="C74" s="72"/>
      <c r="D74" s="11">
        <f t="shared" si="18"/>
        <v>0</v>
      </c>
      <c r="E74" s="20">
        <f t="shared" si="19"/>
        <v>0</v>
      </c>
      <c r="F74" s="19">
        <f t="shared" si="20"/>
        <v>0</v>
      </c>
      <c r="G74" s="14">
        <f t="shared" si="21"/>
        <v>0</v>
      </c>
      <c r="H74" s="9">
        <f t="shared" si="14"/>
        <v>0</v>
      </c>
      <c r="J74" s="15">
        <f t="shared" si="22"/>
        <v>73</v>
      </c>
      <c r="K74" s="16">
        <f t="shared" si="15"/>
      </c>
      <c r="L74" s="17">
        <f t="shared" si="16"/>
      </c>
      <c r="M74" s="18">
        <f t="shared" si="17"/>
      </c>
      <c r="O74">
        <f>IF(ISERROR(INDEX(Tekler!H:H,MATCH('Tüm Seriler Tekler'!C74,Tekler!C:C,0))),0,INDEX(Tekler!H:H,MATCH('Tüm Seriler Tekler'!C74,Tekler!C:C,0)))</f>
        <v>0</v>
      </c>
      <c r="P74">
        <f>IF(ISERROR(INDEX(Çiftler!H:H,MATCH('Tüm Seriler Tekler'!C74,Çiftler!C:C,0))),0,INDEX(Çiftler!H:H,MATCH('Tüm Seriler Tekler'!C74,Çiftler!C:C,0)))</f>
        <v>0</v>
      </c>
      <c r="Q74">
        <f>IF(ISERROR(INDEX(Trio!H:H,MATCH('Tüm Seriler Tekler'!C74,Trio!C:C,0))),0,INDEX(Trio!H:H,MATCH('Tüm Seriler Tekler'!C74,Trio!C:C,0)))</f>
        <v>0</v>
      </c>
    </row>
    <row r="75" spans="1:17" ht="15.75">
      <c r="A75" s="3">
        <f>IF(G75&gt;0,RANK(G75,G:G)+COUNTIF($G$2:G75,G75)-1,"")</f>
      </c>
      <c r="B75" s="71"/>
      <c r="C75" s="72"/>
      <c r="D75" s="11">
        <f t="shared" si="18"/>
        <v>0</v>
      </c>
      <c r="E75" s="20">
        <f t="shared" si="19"/>
        <v>0</v>
      </c>
      <c r="F75" s="19">
        <f t="shared" si="20"/>
        <v>0</v>
      </c>
      <c r="G75" s="14">
        <f t="shared" si="21"/>
        <v>0</v>
      </c>
      <c r="H75" s="9">
        <f t="shared" si="14"/>
        <v>0</v>
      </c>
      <c r="J75" s="15">
        <f t="shared" si="22"/>
        <v>74</v>
      </c>
      <c r="K75" s="16">
        <f t="shared" si="15"/>
      </c>
      <c r="L75" s="17">
        <f t="shared" si="16"/>
      </c>
      <c r="M75" s="18">
        <f t="shared" si="17"/>
      </c>
      <c r="O75">
        <f>IF(ISERROR(INDEX(Tekler!H:H,MATCH('Tüm Seriler Tekler'!C75,Tekler!C:C,0))),0,INDEX(Tekler!H:H,MATCH('Tüm Seriler Tekler'!C75,Tekler!C:C,0)))</f>
        <v>0</v>
      </c>
      <c r="P75">
        <f>IF(ISERROR(INDEX(Çiftler!H:H,MATCH('Tüm Seriler Tekler'!C75,Çiftler!C:C,0))),0,INDEX(Çiftler!H:H,MATCH('Tüm Seriler Tekler'!C75,Çiftler!C:C,0)))</f>
        <v>0</v>
      </c>
      <c r="Q75">
        <f>IF(ISERROR(INDEX(Trio!H:H,MATCH('Tüm Seriler Tekler'!C75,Trio!C:C,0))),0,INDEX(Trio!H:H,MATCH('Tüm Seriler Tekler'!C75,Trio!C:C,0)))</f>
        <v>0</v>
      </c>
    </row>
    <row r="76" spans="1:17" ht="15.75">
      <c r="A76" s="3">
        <f>IF(G76&gt;0,RANK(G76,G:G)+COUNTIF($G$2:G76,G76)-1,"")</f>
      </c>
      <c r="B76" s="71"/>
      <c r="C76" s="72"/>
      <c r="D76" s="11">
        <f t="shared" si="18"/>
        <v>0</v>
      </c>
      <c r="E76" s="20">
        <f t="shared" si="19"/>
        <v>0</v>
      </c>
      <c r="F76" s="19">
        <f t="shared" si="20"/>
        <v>0</v>
      </c>
      <c r="G76" s="14">
        <f t="shared" si="21"/>
        <v>0</v>
      </c>
      <c r="H76" s="9">
        <f t="shared" si="14"/>
        <v>0</v>
      </c>
      <c r="J76" s="15">
        <f t="shared" si="22"/>
        <v>75</v>
      </c>
      <c r="K76" s="16">
        <f t="shared" si="15"/>
      </c>
      <c r="L76" s="17">
        <f t="shared" si="16"/>
      </c>
      <c r="M76" s="18">
        <f t="shared" si="17"/>
      </c>
      <c r="O76">
        <f>IF(ISERROR(INDEX(Tekler!H:H,MATCH('Tüm Seriler Tekler'!C76,Tekler!C:C,0))),0,INDEX(Tekler!H:H,MATCH('Tüm Seriler Tekler'!C76,Tekler!C:C,0)))</f>
        <v>0</v>
      </c>
      <c r="P76">
        <f>IF(ISERROR(INDEX(Çiftler!H:H,MATCH('Tüm Seriler Tekler'!C76,Çiftler!C:C,0))),0,INDEX(Çiftler!H:H,MATCH('Tüm Seriler Tekler'!C76,Çiftler!C:C,0)))</f>
        <v>0</v>
      </c>
      <c r="Q76">
        <f>IF(ISERROR(INDEX(Trio!H:H,MATCH('Tüm Seriler Tekler'!C76,Trio!C:C,0))),0,INDEX(Trio!H:H,MATCH('Tüm Seriler Tekler'!C76,Trio!C:C,0)))</f>
        <v>0</v>
      </c>
    </row>
    <row r="77" spans="1:17" ht="15.75">
      <c r="A77" s="3">
        <f>IF(G77&gt;0,RANK(G77,G:G)+COUNTIF($G$2:G77,G77)-1,"")</f>
      </c>
      <c r="B77" s="71"/>
      <c r="C77" s="72"/>
      <c r="D77" s="11">
        <f t="shared" si="18"/>
        <v>0</v>
      </c>
      <c r="E77" s="20">
        <f t="shared" si="19"/>
        <v>0</v>
      </c>
      <c r="F77" s="19">
        <f t="shared" si="20"/>
        <v>0</v>
      </c>
      <c r="G77" s="14">
        <f t="shared" si="21"/>
        <v>0</v>
      </c>
      <c r="H77" s="9">
        <f t="shared" si="14"/>
        <v>0</v>
      </c>
      <c r="J77" s="15">
        <f t="shared" si="22"/>
        <v>76</v>
      </c>
      <c r="K77" s="16">
        <f t="shared" si="15"/>
      </c>
      <c r="L77" s="17">
        <f t="shared" si="16"/>
      </c>
      <c r="M77" s="18">
        <f t="shared" si="17"/>
      </c>
      <c r="O77">
        <f>IF(ISERROR(INDEX(Tekler!H:H,MATCH('Tüm Seriler Tekler'!C77,Tekler!C:C,0))),0,INDEX(Tekler!H:H,MATCH('Tüm Seriler Tekler'!C77,Tekler!C:C,0)))</f>
        <v>0</v>
      </c>
      <c r="P77">
        <f>IF(ISERROR(INDEX(Çiftler!H:H,MATCH('Tüm Seriler Tekler'!C77,Çiftler!C:C,0))),0,INDEX(Çiftler!H:H,MATCH('Tüm Seriler Tekler'!C77,Çiftler!C:C,0)))</f>
        <v>0</v>
      </c>
      <c r="Q77">
        <f>IF(ISERROR(INDEX(Trio!H:H,MATCH('Tüm Seriler Tekler'!C77,Trio!C:C,0))),0,INDEX(Trio!H:H,MATCH('Tüm Seriler Tekler'!C77,Trio!C:C,0)))</f>
        <v>0</v>
      </c>
    </row>
    <row r="78" spans="1:17" ht="15.75">
      <c r="A78" s="3">
        <f>IF(G78&gt;0,RANK(G78,G:G)+COUNTIF($G$2:G78,G78)-1,"")</f>
      </c>
      <c r="B78" s="71"/>
      <c r="C78" s="72"/>
      <c r="D78" s="11">
        <f t="shared" si="18"/>
        <v>0</v>
      </c>
      <c r="E78" s="20">
        <f t="shared" si="19"/>
        <v>0</v>
      </c>
      <c r="F78" s="19">
        <f t="shared" si="20"/>
        <v>0</v>
      </c>
      <c r="G78" s="14">
        <f t="shared" si="21"/>
        <v>0</v>
      </c>
      <c r="H78" s="9">
        <f t="shared" si="14"/>
        <v>0</v>
      </c>
      <c r="J78" s="15">
        <f t="shared" si="22"/>
        <v>77</v>
      </c>
      <c r="K78" s="16">
        <f t="shared" si="15"/>
      </c>
      <c r="L78" s="17">
        <f t="shared" si="16"/>
      </c>
      <c r="M78" s="18">
        <f t="shared" si="17"/>
      </c>
      <c r="O78">
        <f>IF(ISERROR(INDEX(Tekler!H:H,MATCH('Tüm Seriler Tekler'!C78,Tekler!C:C,0))),0,INDEX(Tekler!H:H,MATCH('Tüm Seriler Tekler'!C78,Tekler!C:C,0)))</f>
        <v>0</v>
      </c>
      <c r="P78">
        <f>IF(ISERROR(INDEX(Çiftler!H:H,MATCH('Tüm Seriler Tekler'!C78,Çiftler!C:C,0))),0,INDEX(Çiftler!H:H,MATCH('Tüm Seriler Tekler'!C78,Çiftler!C:C,0)))</f>
        <v>0</v>
      </c>
      <c r="Q78">
        <f>IF(ISERROR(INDEX(Trio!H:H,MATCH('Tüm Seriler Tekler'!C78,Trio!C:C,0))),0,INDEX(Trio!H:H,MATCH('Tüm Seriler Tekler'!C78,Trio!C:C,0)))</f>
        <v>0</v>
      </c>
    </row>
    <row r="79" spans="1:17" ht="15.75">
      <c r="A79" s="3">
        <f>IF(G79&gt;0,RANK(G79,G:G)+COUNTIF($G$2:G79,G79)-1,"")</f>
      </c>
      <c r="B79" s="71"/>
      <c r="C79" s="72"/>
      <c r="D79" s="11">
        <f t="shared" si="18"/>
        <v>0</v>
      </c>
      <c r="E79" s="20">
        <f t="shared" si="19"/>
        <v>0</v>
      </c>
      <c r="F79" s="19">
        <f t="shared" si="20"/>
        <v>0</v>
      </c>
      <c r="G79" s="14">
        <f t="shared" si="21"/>
        <v>0</v>
      </c>
      <c r="H79" s="9">
        <f t="shared" si="14"/>
        <v>0</v>
      </c>
      <c r="J79" s="15">
        <f t="shared" si="22"/>
        <v>78</v>
      </c>
      <c r="K79" s="16">
        <f t="shared" si="15"/>
      </c>
      <c r="L79" s="17">
        <f t="shared" si="16"/>
      </c>
      <c r="M79" s="18">
        <f t="shared" si="17"/>
      </c>
      <c r="O79">
        <f>IF(ISERROR(INDEX(Tekler!H:H,MATCH('Tüm Seriler Tekler'!C79,Tekler!C:C,0))),0,INDEX(Tekler!H:H,MATCH('Tüm Seriler Tekler'!C79,Tekler!C:C,0)))</f>
        <v>0</v>
      </c>
      <c r="P79">
        <f>IF(ISERROR(INDEX(Çiftler!H:H,MATCH('Tüm Seriler Tekler'!C79,Çiftler!C:C,0))),0,INDEX(Çiftler!H:H,MATCH('Tüm Seriler Tekler'!C79,Çiftler!C:C,0)))</f>
        <v>0</v>
      </c>
      <c r="Q79">
        <f>IF(ISERROR(INDEX(Trio!H:H,MATCH('Tüm Seriler Tekler'!C79,Trio!C:C,0))),0,INDEX(Trio!H:H,MATCH('Tüm Seriler Tekler'!C79,Trio!C:C,0)))</f>
        <v>0</v>
      </c>
    </row>
    <row r="80" spans="1:17" ht="15.75">
      <c r="A80" s="3">
        <f>IF(G80&gt;0,RANK(G80,G:G)+COUNTIF($G$2:G80,G80)-1,"")</f>
      </c>
      <c r="B80" s="71"/>
      <c r="C80" s="72"/>
      <c r="D80" s="11">
        <f t="shared" si="18"/>
        <v>0</v>
      </c>
      <c r="E80" s="20">
        <f t="shared" si="19"/>
        <v>0</v>
      </c>
      <c r="F80" s="19">
        <f t="shared" si="20"/>
        <v>0</v>
      </c>
      <c r="G80" s="14">
        <f t="shared" si="21"/>
        <v>0</v>
      </c>
      <c r="H80" s="9">
        <f t="shared" si="14"/>
        <v>0</v>
      </c>
      <c r="J80" s="15">
        <f t="shared" si="22"/>
        <v>79</v>
      </c>
      <c r="K80" s="16">
        <f t="shared" si="15"/>
      </c>
      <c r="L80" s="17">
        <f t="shared" si="16"/>
      </c>
      <c r="M80" s="18">
        <f t="shared" si="17"/>
      </c>
      <c r="O80">
        <f>IF(ISERROR(INDEX(Tekler!H:H,MATCH('Tüm Seriler Tekler'!C80,Tekler!C:C,0))),0,INDEX(Tekler!H:H,MATCH('Tüm Seriler Tekler'!C80,Tekler!C:C,0)))</f>
        <v>0</v>
      </c>
      <c r="P80">
        <f>IF(ISERROR(INDEX(Çiftler!H:H,MATCH('Tüm Seriler Tekler'!C80,Çiftler!C:C,0))),0,INDEX(Çiftler!H:H,MATCH('Tüm Seriler Tekler'!C80,Çiftler!C:C,0)))</f>
        <v>0</v>
      </c>
      <c r="Q80">
        <f>IF(ISERROR(INDEX(Trio!H:H,MATCH('Tüm Seriler Tekler'!C80,Trio!C:C,0))),0,INDEX(Trio!H:H,MATCH('Tüm Seriler Tekler'!C80,Trio!C:C,0)))</f>
        <v>0</v>
      </c>
    </row>
    <row r="81" spans="1:17" ht="15.75">
      <c r="A81" s="3">
        <f>IF(G81&gt;0,RANK(G81,G:G)+COUNTIF($G$2:G81,G81)-1,"")</f>
      </c>
      <c r="B81" s="71"/>
      <c r="C81" s="72"/>
      <c r="D81" s="11">
        <f t="shared" si="18"/>
        <v>0</v>
      </c>
      <c r="E81" s="20">
        <f t="shared" si="19"/>
        <v>0</v>
      </c>
      <c r="F81" s="19">
        <f t="shared" si="20"/>
        <v>0</v>
      </c>
      <c r="G81" s="14">
        <f t="shared" si="21"/>
        <v>0</v>
      </c>
      <c r="H81" s="9">
        <f t="shared" si="14"/>
        <v>0</v>
      </c>
      <c r="J81" s="15">
        <f t="shared" si="22"/>
        <v>80</v>
      </c>
      <c r="K81" s="16">
        <f t="shared" si="15"/>
      </c>
      <c r="L81" s="17">
        <f t="shared" si="16"/>
      </c>
      <c r="M81" s="18">
        <f t="shared" si="17"/>
      </c>
      <c r="O81">
        <f>IF(ISERROR(INDEX(Tekler!H:H,MATCH('Tüm Seriler Tekler'!C81,Tekler!C:C,0))),0,INDEX(Tekler!H:H,MATCH('Tüm Seriler Tekler'!C81,Tekler!C:C,0)))</f>
        <v>0</v>
      </c>
      <c r="P81">
        <f>IF(ISERROR(INDEX(Çiftler!H:H,MATCH('Tüm Seriler Tekler'!C81,Çiftler!C:C,0))),0,INDEX(Çiftler!H:H,MATCH('Tüm Seriler Tekler'!C81,Çiftler!C:C,0)))</f>
        <v>0</v>
      </c>
      <c r="Q81">
        <f>IF(ISERROR(INDEX(Trio!H:H,MATCH('Tüm Seriler Tekler'!C81,Trio!C:C,0))),0,INDEX(Trio!H:H,MATCH('Tüm Seriler Tekler'!C81,Trio!C:C,0)))</f>
        <v>0</v>
      </c>
    </row>
    <row r="82" spans="1:17" ht="15.75">
      <c r="A82" s="3">
        <f>IF(G82&gt;0,RANK(G82,G:G)+COUNTIF($G$2:G82,G82)-1,"")</f>
      </c>
      <c r="B82" s="71"/>
      <c r="C82" s="72"/>
      <c r="D82" s="11">
        <f t="shared" si="18"/>
        <v>0</v>
      </c>
      <c r="E82" s="20">
        <f t="shared" si="19"/>
        <v>0</v>
      </c>
      <c r="F82" s="19">
        <f t="shared" si="20"/>
        <v>0</v>
      </c>
      <c r="G82" s="14">
        <f t="shared" si="21"/>
        <v>0</v>
      </c>
      <c r="H82" s="9">
        <f t="shared" si="14"/>
        <v>0</v>
      </c>
      <c r="J82" s="15">
        <f t="shared" si="22"/>
        <v>81</v>
      </c>
      <c r="K82" s="16">
        <f t="shared" si="15"/>
      </c>
      <c r="L82" s="17">
        <f t="shared" si="16"/>
      </c>
      <c r="M82" s="18">
        <f t="shared" si="17"/>
      </c>
      <c r="O82">
        <f>IF(ISERROR(INDEX(Tekler!H:H,MATCH('Tüm Seriler Tekler'!C82,Tekler!C:C,0))),0,INDEX(Tekler!H:H,MATCH('Tüm Seriler Tekler'!C82,Tekler!C:C,0)))</f>
        <v>0</v>
      </c>
      <c r="P82">
        <f>IF(ISERROR(INDEX(Çiftler!H:H,MATCH('Tüm Seriler Tekler'!C82,Çiftler!C:C,0))),0,INDEX(Çiftler!H:H,MATCH('Tüm Seriler Tekler'!C82,Çiftler!C:C,0)))</f>
        <v>0</v>
      </c>
      <c r="Q82">
        <f>IF(ISERROR(INDEX(Trio!H:H,MATCH('Tüm Seriler Tekler'!C82,Trio!C:C,0))),0,INDEX(Trio!H:H,MATCH('Tüm Seriler Tekler'!C82,Trio!C:C,0)))</f>
        <v>0</v>
      </c>
    </row>
    <row r="83" spans="1:17" ht="15.75">
      <c r="A83" s="3">
        <f>IF(G83&gt;0,RANK(G83,G:G)+COUNTIF($G$2:G83,G83)-1,"")</f>
      </c>
      <c r="B83" s="71"/>
      <c r="C83" s="72"/>
      <c r="D83" s="11">
        <f t="shared" si="18"/>
        <v>0</v>
      </c>
      <c r="E83" s="20">
        <f t="shared" si="19"/>
        <v>0</v>
      </c>
      <c r="F83" s="19">
        <f t="shared" si="20"/>
        <v>0</v>
      </c>
      <c r="G83" s="14">
        <f t="shared" si="21"/>
        <v>0</v>
      </c>
      <c r="H83" s="9">
        <f t="shared" si="14"/>
        <v>0</v>
      </c>
      <c r="J83" s="15">
        <f t="shared" si="22"/>
        <v>82</v>
      </c>
      <c r="K83" s="16">
        <f t="shared" si="15"/>
      </c>
      <c r="L83" s="17">
        <f t="shared" si="16"/>
      </c>
      <c r="M83" s="18">
        <f t="shared" si="17"/>
      </c>
      <c r="O83">
        <f>IF(ISERROR(INDEX(Tekler!H:H,MATCH('Tüm Seriler Tekler'!C83,Tekler!C:C,0))),0,INDEX(Tekler!H:H,MATCH('Tüm Seriler Tekler'!C83,Tekler!C:C,0)))</f>
        <v>0</v>
      </c>
      <c r="P83">
        <f>IF(ISERROR(INDEX(Çiftler!H:H,MATCH('Tüm Seriler Tekler'!C83,Çiftler!C:C,0))),0,INDEX(Çiftler!H:H,MATCH('Tüm Seriler Tekler'!C83,Çiftler!C:C,0)))</f>
        <v>0</v>
      </c>
      <c r="Q83">
        <f>IF(ISERROR(INDEX(Trio!H:H,MATCH('Tüm Seriler Tekler'!C83,Trio!C:C,0))),0,INDEX(Trio!H:H,MATCH('Tüm Seriler Tekler'!C83,Trio!C:C,0)))</f>
        <v>0</v>
      </c>
    </row>
    <row r="84" spans="1:17" ht="15.75">
      <c r="A84" s="3">
        <f>IF(G84&gt;0,RANK(G84,G:G)+COUNTIF($G$2:G84,G84)-1,"")</f>
      </c>
      <c r="B84" s="71"/>
      <c r="C84" s="72"/>
      <c r="D84" s="11">
        <f t="shared" si="18"/>
        <v>0</v>
      </c>
      <c r="E84" s="20">
        <f t="shared" si="19"/>
        <v>0</v>
      </c>
      <c r="F84" s="19">
        <f t="shared" si="20"/>
        <v>0</v>
      </c>
      <c r="G84" s="14">
        <f t="shared" si="21"/>
        <v>0</v>
      </c>
      <c r="H84" s="9">
        <f t="shared" si="14"/>
        <v>0</v>
      </c>
      <c r="J84" s="15">
        <f t="shared" si="22"/>
        <v>83</v>
      </c>
      <c r="K84" s="16">
        <f t="shared" si="15"/>
      </c>
      <c r="L84" s="17">
        <f t="shared" si="16"/>
      </c>
      <c r="M84" s="18">
        <f t="shared" si="17"/>
      </c>
      <c r="O84">
        <f>IF(ISERROR(INDEX(Tekler!H:H,MATCH('Tüm Seriler Tekler'!C84,Tekler!C:C,0))),0,INDEX(Tekler!H:H,MATCH('Tüm Seriler Tekler'!C84,Tekler!C:C,0)))</f>
        <v>0</v>
      </c>
      <c r="P84">
        <f>IF(ISERROR(INDEX(Çiftler!H:H,MATCH('Tüm Seriler Tekler'!C84,Çiftler!C:C,0))),0,INDEX(Çiftler!H:H,MATCH('Tüm Seriler Tekler'!C84,Çiftler!C:C,0)))</f>
        <v>0</v>
      </c>
      <c r="Q84">
        <f>IF(ISERROR(INDEX(Trio!H:H,MATCH('Tüm Seriler Tekler'!C84,Trio!C:C,0))),0,INDEX(Trio!H:H,MATCH('Tüm Seriler Tekler'!C84,Trio!C:C,0)))</f>
        <v>0</v>
      </c>
    </row>
    <row r="85" spans="1:17" ht="15.75">
      <c r="A85" s="3">
        <f>IF(G85&gt;0,RANK(G85,G:G)+COUNTIF($G$2:G85,G85)-1,"")</f>
      </c>
      <c r="B85" s="71"/>
      <c r="C85" s="72"/>
      <c r="D85" s="11">
        <f t="shared" si="18"/>
        <v>0</v>
      </c>
      <c r="E85" s="20">
        <f t="shared" si="19"/>
        <v>0</v>
      </c>
      <c r="F85" s="19">
        <f t="shared" si="20"/>
        <v>0</v>
      </c>
      <c r="G85" s="14">
        <f t="shared" si="21"/>
        <v>0</v>
      </c>
      <c r="H85" s="9">
        <f t="shared" si="14"/>
        <v>0</v>
      </c>
      <c r="J85" s="15">
        <f t="shared" si="22"/>
        <v>84</v>
      </c>
      <c r="K85" s="16">
        <f t="shared" si="15"/>
      </c>
      <c r="L85" s="17">
        <f t="shared" si="16"/>
      </c>
      <c r="M85" s="18">
        <f t="shared" si="17"/>
      </c>
      <c r="O85">
        <f>IF(ISERROR(INDEX(Tekler!H:H,MATCH('Tüm Seriler Tekler'!C85,Tekler!C:C,0))),0,INDEX(Tekler!H:H,MATCH('Tüm Seriler Tekler'!C85,Tekler!C:C,0)))</f>
        <v>0</v>
      </c>
      <c r="P85">
        <f>IF(ISERROR(INDEX(Çiftler!H:H,MATCH('Tüm Seriler Tekler'!C85,Çiftler!C:C,0))),0,INDEX(Çiftler!H:H,MATCH('Tüm Seriler Tekler'!C85,Çiftler!C:C,0)))</f>
        <v>0</v>
      </c>
      <c r="Q85">
        <f>IF(ISERROR(INDEX(Trio!H:H,MATCH('Tüm Seriler Tekler'!C85,Trio!C:C,0))),0,INDEX(Trio!H:H,MATCH('Tüm Seriler Tekler'!C85,Trio!C:C,0)))</f>
        <v>0</v>
      </c>
    </row>
    <row r="86" spans="1:17" ht="15.75">
      <c r="A86" s="3">
        <f>IF(G86&gt;0,RANK(G86,G:G)+COUNTIF($G$2:G86,G86)-1,"")</f>
      </c>
      <c r="B86" s="71"/>
      <c r="C86" s="72"/>
      <c r="D86" s="11">
        <f t="shared" si="18"/>
        <v>0</v>
      </c>
      <c r="E86" s="20">
        <f t="shared" si="19"/>
        <v>0</v>
      </c>
      <c r="F86" s="19">
        <f t="shared" si="20"/>
        <v>0</v>
      </c>
      <c r="G86" s="14">
        <f t="shared" si="21"/>
        <v>0</v>
      </c>
      <c r="H86" s="9">
        <f t="shared" si="14"/>
        <v>0</v>
      </c>
      <c r="J86" s="15">
        <f t="shared" si="22"/>
        <v>85</v>
      </c>
      <c r="K86" s="16">
        <f t="shared" si="15"/>
      </c>
      <c r="L86" s="17">
        <f t="shared" si="16"/>
      </c>
      <c r="M86" s="18">
        <f t="shared" si="17"/>
      </c>
      <c r="O86">
        <f>IF(ISERROR(INDEX(Tekler!H:H,MATCH('Tüm Seriler Tekler'!C86,Tekler!C:C,0))),0,INDEX(Tekler!H:H,MATCH('Tüm Seriler Tekler'!C86,Tekler!C:C,0)))</f>
        <v>0</v>
      </c>
      <c r="P86">
        <f>IF(ISERROR(INDEX(Çiftler!H:H,MATCH('Tüm Seriler Tekler'!C86,Çiftler!C:C,0))),0,INDEX(Çiftler!H:H,MATCH('Tüm Seriler Tekler'!C86,Çiftler!C:C,0)))</f>
        <v>0</v>
      </c>
      <c r="Q86">
        <f>IF(ISERROR(INDEX(Trio!H:H,MATCH('Tüm Seriler Tekler'!C86,Trio!C:C,0))),0,INDEX(Trio!H:H,MATCH('Tüm Seriler Tekler'!C86,Trio!C:C,0)))</f>
        <v>0</v>
      </c>
    </row>
    <row r="87" spans="1:17" ht="15.75">
      <c r="A87" s="3">
        <f>IF(G87&gt;0,RANK(G87,G:G)+COUNTIF($G$2:G87,G87)-1,"")</f>
      </c>
      <c r="B87" s="71"/>
      <c r="C87" s="72"/>
      <c r="D87" s="11">
        <f t="shared" si="18"/>
        <v>0</v>
      </c>
      <c r="E87" s="20">
        <f t="shared" si="19"/>
        <v>0</v>
      </c>
      <c r="F87" s="19">
        <f t="shared" si="20"/>
        <v>0</v>
      </c>
      <c r="G87" s="14">
        <f t="shared" si="21"/>
        <v>0</v>
      </c>
      <c r="H87" s="9">
        <f t="shared" si="14"/>
        <v>0</v>
      </c>
      <c r="J87" s="15">
        <f t="shared" si="22"/>
        <v>86</v>
      </c>
      <c r="K87" s="16">
        <f t="shared" si="15"/>
      </c>
      <c r="L87" s="17">
        <f t="shared" si="16"/>
      </c>
      <c r="M87" s="18">
        <f t="shared" si="17"/>
      </c>
      <c r="O87">
        <f>IF(ISERROR(INDEX(Tekler!H:H,MATCH('Tüm Seriler Tekler'!C87,Tekler!C:C,0))),0,INDEX(Tekler!H:H,MATCH('Tüm Seriler Tekler'!C87,Tekler!C:C,0)))</f>
        <v>0</v>
      </c>
      <c r="P87">
        <f>IF(ISERROR(INDEX(Çiftler!H:H,MATCH('Tüm Seriler Tekler'!C87,Çiftler!C:C,0))),0,INDEX(Çiftler!H:H,MATCH('Tüm Seriler Tekler'!C87,Çiftler!C:C,0)))</f>
        <v>0</v>
      </c>
      <c r="Q87">
        <f>IF(ISERROR(INDEX(Trio!H:H,MATCH('Tüm Seriler Tekler'!C87,Trio!C:C,0))),0,INDEX(Trio!H:H,MATCH('Tüm Seriler Tekler'!C87,Trio!C:C,0)))</f>
        <v>0</v>
      </c>
    </row>
    <row r="88" spans="1:17" ht="15.75">
      <c r="A88" s="3">
        <f>IF(G88&gt;0,RANK(G88,G:G)+COUNTIF($G$2:G88,G88)-1,"")</f>
      </c>
      <c r="B88" s="71"/>
      <c r="C88" s="72"/>
      <c r="D88" s="11">
        <f t="shared" si="18"/>
        <v>0</v>
      </c>
      <c r="E88" s="20">
        <f t="shared" si="19"/>
        <v>0</v>
      </c>
      <c r="F88" s="19">
        <f t="shared" si="20"/>
        <v>0</v>
      </c>
      <c r="G88" s="14">
        <f t="shared" si="21"/>
        <v>0</v>
      </c>
      <c r="H88" s="9">
        <f t="shared" si="14"/>
        <v>0</v>
      </c>
      <c r="J88" s="15">
        <f t="shared" si="22"/>
        <v>87</v>
      </c>
      <c r="K88" s="16">
        <f t="shared" si="15"/>
      </c>
      <c r="L88" s="17">
        <f t="shared" si="16"/>
      </c>
      <c r="M88" s="18">
        <f t="shared" si="17"/>
      </c>
      <c r="O88">
        <f>IF(ISERROR(INDEX(Tekler!H:H,MATCH('Tüm Seriler Tekler'!C88,Tekler!C:C,0))),0,INDEX(Tekler!H:H,MATCH('Tüm Seriler Tekler'!C88,Tekler!C:C,0)))</f>
        <v>0</v>
      </c>
      <c r="P88">
        <f>IF(ISERROR(INDEX(Çiftler!H:H,MATCH('Tüm Seriler Tekler'!C88,Çiftler!C:C,0))),0,INDEX(Çiftler!H:H,MATCH('Tüm Seriler Tekler'!C88,Çiftler!C:C,0)))</f>
        <v>0</v>
      </c>
      <c r="Q88">
        <f>IF(ISERROR(INDEX(Trio!H:H,MATCH('Tüm Seriler Tekler'!C88,Trio!C:C,0))),0,INDEX(Trio!H:H,MATCH('Tüm Seriler Tekler'!C88,Trio!C:C,0)))</f>
        <v>0</v>
      </c>
    </row>
    <row r="89" spans="1:17" ht="15.75">
      <c r="A89" s="3">
        <f>IF(G89&gt;0,RANK(G89,G:G)+COUNTIF($G$2:G89,G89)-1,"")</f>
      </c>
      <c r="B89" s="71"/>
      <c r="C89" s="72"/>
      <c r="D89" s="11">
        <f t="shared" si="18"/>
        <v>0</v>
      </c>
      <c r="E89" s="20">
        <f t="shared" si="19"/>
        <v>0</v>
      </c>
      <c r="F89" s="19">
        <f t="shared" si="20"/>
        <v>0</v>
      </c>
      <c r="G89" s="14">
        <f t="shared" si="21"/>
        <v>0</v>
      </c>
      <c r="H89" s="9">
        <f t="shared" si="14"/>
        <v>0</v>
      </c>
      <c r="J89" s="15">
        <f t="shared" si="22"/>
        <v>88</v>
      </c>
      <c r="K89" s="16">
        <f t="shared" si="15"/>
      </c>
      <c r="L89" s="17">
        <f t="shared" si="16"/>
      </c>
      <c r="M89" s="18">
        <f t="shared" si="17"/>
      </c>
      <c r="O89">
        <f>IF(ISERROR(INDEX(Tekler!H:H,MATCH('Tüm Seriler Tekler'!C89,Tekler!C:C,0))),0,INDEX(Tekler!H:H,MATCH('Tüm Seriler Tekler'!C89,Tekler!C:C,0)))</f>
        <v>0</v>
      </c>
      <c r="P89">
        <f>IF(ISERROR(INDEX(Çiftler!H:H,MATCH('Tüm Seriler Tekler'!C89,Çiftler!C:C,0))),0,INDEX(Çiftler!H:H,MATCH('Tüm Seriler Tekler'!C89,Çiftler!C:C,0)))</f>
        <v>0</v>
      </c>
      <c r="Q89">
        <f>IF(ISERROR(INDEX(Trio!H:H,MATCH('Tüm Seriler Tekler'!C89,Trio!C:C,0))),0,INDEX(Trio!H:H,MATCH('Tüm Seriler Tekler'!C89,Trio!C:C,0)))</f>
        <v>0</v>
      </c>
    </row>
    <row r="90" spans="1:17" ht="15.75">
      <c r="A90" s="3">
        <f>IF(G90&gt;0,RANK(G90,G:G)+COUNTIF($G$2:G90,G90)-1,"")</f>
      </c>
      <c r="B90" s="71"/>
      <c r="C90" s="72"/>
      <c r="D90" s="11">
        <f t="shared" si="18"/>
        <v>0</v>
      </c>
      <c r="E90" s="20">
        <f t="shared" si="19"/>
        <v>0</v>
      </c>
      <c r="F90" s="19">
        <f t="shared" si="20"/>
        <v>0</v>
      </c>
      <c r="G90" s="14">
        <f t="shared" si="21"/>
        <v>0</v>
      </c>
      <c r="H90" s="9">
        <f t="shared" si="14"/>
        <v>0</v>
      </c>
      <c r="J90" s="15">
        <f t="shared" si="22"/>
        <v>89</v>
      </c>
      <c r="K90" s="16">
        <f t="shared" si="15"/>
      </c>
      <c r="L90" s="17">
        <f t="shared" si="16"/>
      </c>
      <c r="M90" s="18">
        <f t="shared" si="17"/>
      </c>
      <c r="O90">
        <f>IF(ISERROR(INDEX(Tekler!H:H,MATCH('Tüm Seriler Tekler'!C90,Tekler!C:C,0))),0,INDEX(Tekler!H:H,MATCH('Tüm Seriler Tekler'!C90,Tekler!C:C,0)))</f>
        <v>0</v>
      </c>
      <c r="P90">
        <f>IF(ISERROR(INDEX(Çiftler!H:H,MATCH('Tüm Seriler Tekler'!C90,Çiftler!C:C,0))),0,INDEX(Çiftler!H:H,MATCH('Tüm Seriler Tekler'!C90,Çiftler!C:C,0)))</f>
        <v>0</v>
      </c>
      <c r="Q90">
        <f>IF(ISERROR(INDEX(Trio!H:H,MATCH('Tüm Seriler Tekler'!C90,Trio!C:C,0))),0,INDEX(Trio!H:H,MATCH('Tüm Seriler Tekler'!C90,Trio!C:C,0)))</f>
        <v>0</v>
      </c>
    </row>
    <row r="91" spans="1:17" ht="15.75">
      <c r="A91" s="3">
        <f>IF(G91&gt;0,RANK(G91,G:G)+COUNTIF($G$2:G91,G91)-1,"")</f>
      </c>
      <c r="B91" s="71"/>
      <c r="C91" s="72"/>
      <c r="D91" s="11">
        <f t="shared" si="18"/>
        <v>0</v>
      </c>
      <c r="E91" s="20">
        <f t="shared" si="19"/>
        <v>0</v>
      </c>
      <c r="F91" s="19">
        <f t="shared" si="20"/>
        <v>0</v>
      </c>
      <c r="G91" s="14">
        <f t="shared" si="21"/>
        <v>0</v>
      </c>
      <c r="H91" s="9">
        <f t="shared" si="14"/>
        <v>0</v>
      </c>
      <c r="J91" s="15">
        <f t="shared" si="22"/>
        <v>90</v>
      </c>
      <c r="K91" s="16">
        <f t="shared" si="15"/>
      </c>
      <c r="L91" s="17">
        <f t="shared" si="16"/>
      </c>
      <c r="M91" s="18">
        <f t="shared" si="17"/>
      </c>
      <c r="O91">
        <f>IF(ISERROR(INDEX(Tekler!H:H,MATCH('Tüm Seriler Tekler'!C91,Tekler!C:C,0))),0,INDEX(Tekler!H:H,MATCH('Tüm Seriler Tekler'!C91,Tekler!C:C,0)))</f>
        <v>0</v>
      </c>
      <c r="P91">
        <f>IF(ISERROR(INDEX(Çiftler!H:H,MATCH('Tüm Seriler Tekler'!C91,Çiftler!C:C,0))),0,INDEX(Çiftler!H:H,MATCH('Tüm Seriler Tekler'!C91,Çiftler!C:C,0)))</f>
        <v>0</v>
      </c>
      <c r="Q91">
        <f>IF(ISERROR(INDEX(Trio!H:H,MATCH('Tüm Seriler Tekler'!C91,Trio!C:C,0))),0,INDEX(Trio!H:H,MATCH('Tüm Seriler Tekler'!C91,Trio!C:C,0)))</f>
        <v>0</v>
      </c>
    </row>
    <row r="92" spans="1:17" ht="15.75">
      <c r="A92" s="3">
        <f>IF(G92&gt;0,RANK(G92,G:G)+COUNTIF($G$2:G92,G92)-1,"")</f>
      </c>
      <c r="B92" s="71"/>
      <c r="C92" s="72"/>
      <c r="D92" s="11">
        <f t="shared" si="18"/>
        <v>0</v>
      </c>
      <c r="E92" s="20">
        <f t="shared" si="19"/>
        <v>0</v>
      </c>
      <c r="F92" s="19">
        <f t="shared" si="20"/>
        <v>0</v>
      </c>
      <c r="G92" s="14">
        <f t="shared" si="21"/>
        <v>0</v>
      </c>
      <c r="H92" s="9">
        <f t="shared" si="14"/>
        <v>0</v>
      </c>
      <c r="J92" s="15">
        <f t="shared" si="22"/>
        <v>91</v>
      </c>
      <c r="K92" s="16">
        <f t="shared" si="15"/>
      </c>
      <c r="L92" s="17">
        <f t="shared" si="16"/>
      </c>
      <c r="M92" s="18">
        <f t="shared" si="17"/>
      </c>
      <c r="O92">
        <f>IF(ISERROR(INDEX(Tekler!H:H,MATCH('Tüm Seriler Tekler'!C92,Tekler!C:C,0))),0,INDEX(Tekler!H:H,MATCH('Tüm Seriler Tekler'!C92,Tekler!C:C,0)))</f>
        <v>0</v>
      </c>
      <c r="P92">
        <f>IF(ISERROR(INDEX(Çiftler!H:H,MATCH('Tüm Seriler Tekler'!C92,Çiftler!C:C,0))),0,INDEX(Çiftler!H:H,MATCH('Tüm Seriler Tekler'!C92,Çiftler!C:C,0)))</f>
        <v>0</v>
      </c>
      <c r="Q92">
        <f>IF(ISERROR(INDEX(Trio!H:H,MATCH('Tüm Seriler Tekler'!C92,Trio!C:C,0))),0,INDEX(Trio!H:H,MATCH('Tüm Seriler Tekler'!C92,Trio!C:C,0)))</f>
        <v>0</v>
      </c>
    </row>
    <row r="93" spans="1:17" ht="15.75">
      <c r="A93" s="3">
        <f>IF(G93&gt;0,RANK(G93,G:G)+COUNTIF($G$2:G93,G93)-1,"")</f>
      </c>
      <c r="B93" s="71"/>
      <c r="C93" s="72"/>
      <c r="D93" s="11">
        <f t="shared" si="18"/>
        <v>0</v>
      </c>
      <c r="E93" s="20">
        <f t="shared" si="19"/>
        <v>0</v>
      </c>
      <c r="F93" s="19">
        <f t="shared" si="20"/>
        <v>0</v>
      </c>
      <c r="G93" s="14">
        <f t="shared" si="21"/>
        <v>0</v>
      </c>
      <c r="H93" s="9">
        <f t="shared" si="14"/>
        <v>0</v>
      </c>
      <c r="J93" s="15">
        <f t="shared" si="22"/>
        <v>92</v>
      </c>
      <c r="K93" s="16">
        <f t="shared" si="15"/>
      </c>
      <c r="L93" s="17">
        <f t="shared" si="16"/>
      </c>
      <c r="M93" s="18">
        <f t="shared" si="17"/>
      </c>
      <c r="O93">
        <f>IF(ISERROR(INDEX(Tekler!H:H,MATCH('Tüm Seriler Tekler'!C93,Tekler!C:C,0))),0,INDEX(Tekler!H:H,MATCH('Tüm Seriler Tekler'!C93,Tekler!C:C,0)))</f>
        <v>0</v>
      </c>
      <c r="P93">
        <f>IF(ISERROR(INDEX(Çiftler!H:H,MATCH('Tüm Seriler Tekler'!C93,Çiftler!C:C,0))),0,INDEX(Çiftler!H:H,MATCH('Tüm Seriler Tekler'!C93,Çiftler!C:C,0)))</f>
        <v>0</v>
      </c>
      <c r="Q93">
        <f>IF(ISERROR(INDEX(Trio!H:H,MATCH('Tüm Seriler Tekler'!C93,Trio!C:C,0))),0,INDEX(Trio!H:H,MATCH('Tüm Seriler Tekler'!C93,Trio!C:C,0)))</f>
        <v>0</v>
      </c>
    </row>
    <row r="94" spans="1:17" ht="15.75">
      <c r="A94" s="3">
        <f>IF(G94&gt;0,RANK(G94,G:G)+COUNTIF($G$2:G94,G94)-1,"")</f>
      </c>
      <c r="B94" s="71"/>
      <c r="C94" s="72"/>
      <c r="D94" s="11">
        <f t="shared" si="18"/>
        <v>0</v>
      </c>
      <c r="E94" s="20">
        <f t="shared" si="19"/>
        <v>0</v>
      </c>
      <c r="F94" s="19">
        <f t="shared" si="20"/>
        <v>0</v>
      </c>
      <c r="G94" s="14">
        <f t="shared" si="21"/>
        <v>0</v>
      </c>
      <c r="H94" s="9">
        <f t="shared" si="14"/>
        <v>0</v>
      </c>
      <c r="J94" s="15">
        <f t="shared" si="22"/>
        <v>93</v>
      </c>
      <c r="K94" s="16">
        <f t="shared" si="15"/>
      </c>
      <c r="L94" s="17">
        <f t="shared" si="16"/>
      </c>
      <c r="M94" s="18">
        <f t="shared" si="17"/>
      </c>
      <c r="O94">
        <f>IF(ISERROR(INDEX(Tekler!H:H,MATCH('Tüm Seriler Tekler'!C94,Tekler!C:C,0))),0,INDEX(Tekler!H:H,MATCH('Tüm Seriler Tekler'!C94,Tekler!C:C,0)))</f>
        <v>0</v>
      </c>
      <c r="P94">
        <f>IF(ISERROR(INDEX(Çiftler!H:H,MATCH('Tüm Seriler Tekler'!C94,Çiftler!C:C,0))),0,INDEX(Çiftler!H:H,MATCH('Tüm Seriler Tekler'!C94,Çiftler!C:C,0)))</f>
        <v>0</v>
      </c>
      <c r="Q94">
        <f>IF(ISERROR(INDEX(Trio!H:H,MATCH('Tüm Seriler Tekler'!C94,Trio!C:C,0))),0,INDEX(Trio!H:H,MATCH('Tüm Seriler Tekler'!C94,Trio!C:C,0)))</f>
        <v>0</v>
      </c>
    </row>
    <row r="95" spans="1:17" ht="15.75">
      <c r="A95" s="3">
        <f>IF(G95&gt;0,RANK(G95,G:G)+COUNTIF($G$2:G95,G95)-1,"")</f>
      </c>
      <c r="B95" s="71"/>
      <c r="C95" s="72"/>
      <c r="D95" s="11">
        <f t="shared" si="18"/>
        <v>0</v>
      </c>
      <c r="E95" s="20">
        <f t="shared" si="19"/>
        <v>0</v>
      </c>
      <c r="F95" s="19">
        <f t="shared" si="20"/>
        <v>0</v>
      </c>
      <c r="G95" s="14">
        <f t="shared" si="21"/>
        <v>0</v>
      </c>
      <c r="H95" s="9">
        <f t="shared" si="14"/>
        <v>0</v>
      </c>
      <c r="J95" s="15">
        <f t="shared" si="22"/>
        <v>94</v>
      </c>
      <c r="K95" s="16">
        <f t="shared" si="15"/>
      </c>
      <c r="L95" s="17">
        <f t="shared" si="16"/>
      </c>
      <c r="M95" s="18">
        <f t="shared" si="17"/>
      </c>
      <c r="O95">
        <f>IF(ISERROR(INDEX(Tekler!H:H,MATCH('Tüm Seriler Tekler'!C95,Tekler!C:C,0))),0,INDEX(Tekler!H:H,MATCH('Tüm Seriler Tekler'!C95,Tekler!C:C,0)))</f>
        <v>0</v>
      </c>
      <c r="P95">
        <f>IF(ISERROR(INDEX(Çiftler!H:H,MATCH('Tüm Seriler Tekler'!C95,Çiftler!C:C,0))),0,INDEX(Çiftler!H:H,MATCH('Tüm Seriler Tekler'!C95,Çiftler!C:C,0)))</f>
        <v>0</v>
      </c>
      <c r="Q95">
        <f>IF(ISERROR(INDEX(Trio!H:H,MATCH('Tüm Seriler Tekler'!C95,Trio!C:C,0))),0,INDEX(Trio!H:H,MATCH('Tüm Seriler Tekler'!C95,Trio!C:C,0)))</f>
        <v>0</v>
      </c>
    </row>
    <row r="96" spans="1:17" ht="15.75">
      <c r="A96" s="3">
        <f>IF(G96&gt;0,RANK(G96,G:G)+COUNTIF($G$2:G96,G96)-1,"")</f>
      </c>
      <c r="B96" s="71"/>
      <c r="C96" s="72"/>
      <c r="D96" s="11">
        <f t="shared" si="18"/>
        <v>0</v>
      </c>
      <c r="E96" s="20">
        <f t="shared" si="19"/>
        <v>0</v>
      </c>
      <c r="F96" s="19">
        <f t="shared" si="20"/>
        <v>0</v>
      </c>
      <c r="G96" s="14">
        <f t="shared" si="21"/>
        <v>0</v>
      </c>
      <c r="H96" s="9">
        <f t="shared" si="14"/>
        <v>0</v>
      </c>
      <c r="J96" s="15">
        <f t="shared" si="22"/>
        <v>95</v>
      </c>
      <c r="K96" s="16">
        <f t="shared" si="15"/>
      </c>
      <c r="L96" s="17">
        <f t="shared" si="16"/>
      </c>
      <c r="M96" s="18">
        <f t="shared" si="17"/>
      </c>
      <c r="O96">
        <f>IF(ISERROR(INDEX(Tekler!H:H,MATCH('Tüm Seriler Tekler'!C96,Tekler!C:C,0))),0,INDEX(Tekler!H:H,MATCH('Tüm Seriler Tekler'!C96,Tekler!C:C,0)))</f>
        <v>0</v>
      </c>
      <c r="P96">
        <f>IF(ISERROR(INDEX(Çiftler!H:H,MATCH('Tüm Seriler Tekler'!C96,Çiftler!C:C,0))),0,INDEX(Çiftler!H:H,MATCH('Tüm Seriler Tekler'!C96,Çiftler!C:C,0)))</f>
        <v>0</v>
      </c>
      <c r="Q96">
        <f>IF(ISERROR(INDEX(Trio!H:H,MATCH('Tüm Seriler Tekler'!C96,Trio!C:C,0))),0,INDEX(Trio!H:H,MATCH('Tüm Seriler Tekler'!C96,Trio!C:C,0)))</f>
        <v>0</v>
      </c>
    </row>
    <row r="97" spans="1:17" ht="15.75">
      <c r="A97" s="3">
        <f>IF(G97&gt;0,RANK(G97,G:G)+COUNTIF($G$2:G97,G97)-1,"")</f>
      </c>
      <c r="B97" s="71"/>
      <c r="C97" s="72"/>
      <c r="D97" s="11">
        <f t="shared" si="18"/>
        <v>0</v>
      </c>
      <c r="E97" s="20">
        <f t="shared" si="19"/>
        <v>0</v>
      </c>
      <c r="F97" s="19">
        <f t="shared" si="20"/>
        <v>0</v>
      </c>
      <c r="G97" s="14">
        <f t="shared" si="21"/>
        <v>0</v>
      </c>
      <c r="H97" s="9">
        <f t="shared" si="14"/>
        <v>0</v>
      </c>
      <c r="J97" s="15">
        <f t="shared" si="22"/>
        <v>96</v>
      </c>
      <c r="K97" s="16">
        <f t="shared" si="15"/>
      </c>
      <c r="L97" s="17">
        <f t="shared" si="16"/>
      </c>
      <c r="M97" s="18">
        <f t="shared" si="17"/>
      </c>
      <c r="O97">
        <f>IF(ISERROR(INDEX(Tekler!H:H,MATCH('Tüm Seriler Tekler'!C97,Tekler!C:C,0))),0,INDEX(Tekler!H:H,MATCH('Tüm Seriler Tekler'!C97,Tekler!C:C,0)))</f>
        <v>0</v>
      </c>
      <c r="P97">
        <f>IF(ISERROR(INDEX(Çiftler!H:H,MATCH('Tüm Seriler Tekler'!C97,Çiftler!C:C,0))),0,INDEX(Çiftler!H:H,MATCH('Tüm Seriler Tekler'!C97,Çiftler!C:C,0)))</f>
        <v>0</v>
      </c>
      <c r="Q97">
        <f>IF(ISERROR(INDEX(Trio!H:H,MATCH('Tüm Seriler Tekler'!C97,Trio!C:C,0))),0,INDEX(Trio!H:H,MATCH('Tüm Seriler Tekler'!C97,Trio!C:C,0)))</f>
        <v>0</v>
      </c>
    </row>
    <row r="98" spans="1:17" ht="15.75">
      <c r="A98" s="3">
        <f>IF(G98&gt;0,RANK(G98,G:G)+COUNTIF($G$2:G98,G98)-1,"")</f>
      </c>
      <c r="B98" s="71"/>
      <c r="C98" s="72"/>
      <c r="D98" s="11">
        <f t="shared" si="18"/>
        <v>0</v>
      </c>
      <c r="E98" s="20">
        <f t="shared" si="19"/>
        <v>0</v>
      </c>
      <c r="F98" s="19">
        <f t="shared" si="20"/>
        <v>0</v>
      </c>
      <c r="G98" s="14">
        <f t="shared" si="21"/>
        <v>0</v>
      </c>
      <c r="H98" s="9">
        <f t="shared" si="14"/>
        <v>0</v>
      </c>
      <c r="J98" s="15">
        <f t="shared" si="22"/>
        <v>97</v>
      </c>
      <c r="K98" s="16">
        <f>IF(ISERROR(INDEX(C:C,MATCH(J98,A:A,0))),"",INDEX(C:C,MATCH(J98,A:A,0)))</f>
      </c>
      <c r="L98" s="17">
        <f t="shared" si="16"/>
      </c>
      <c r="M98" s="18">
        <f t="shared" si="17"/>
      </c>
      <c r="O98">
        <f>IF(ISERROR(INDEX(Tekler!H:H,MATCH('Tüm Seriler Tekler'!C98,Tekler!C:C,0))),0,INDEX(Tekler!H:H,MATCH('Tüm Seriler Tekler'!C98,Tekler!C:C,0)))</f>
        <v>0</v>
      </c>
      <c r="P98">
        <f>IF(ISERROR(INDEX(Çiftler!H:H,MATCH('Tüm Seriler Tekler'!C98,Çiftler!C:C,0))),0,INDEX(Çiftler!H:H,MATCH('Tüm Seriler Tekler'!C98,Çiftler!C:C,0)))</f>
        <v>0</v>
      </c>
      <c r="Q98">
        <f>IF(ISERROR(INDEX(Trio!H:H,MATCH('Tüm Seriler Tekler'!C98,Trio!C:C,0))),0,INDEX(Trio!H:H,MATCH('Tüm Seriler Tekler'!C98,Trio!C:C,0)))</f>
        <v>0</v>
      </c>
    </row>
    <row r="99" spans="1:17" ht="15.75">
      <c r="A99" s="3">
        <f>IF(G99&gt;0,RANK(G99,G:G)+COUNTIF($G$2:G99,G99)-1,"")</f>
      </c>
      <c r="B99" s="71"/>
      <c r="C99" s="72"/>
      <c r="D99" s="11">
        <f t="shared" si="18"/>
        <v>0</v>
      </c>
      <c r="E99" s="20">
        <f t="shared" si="19"/>
        <v>0</v>
      </c>
      <c r="F99" s="19">
        <f t="shared" si="20"/>
        <v>0</v>
      </c>
      <c r="G99" s="14">
        <f t="shared" si="21"/>
        <v>0</v>
      </c>
      <c r="H99" s="9">
        <f t="shared" si="14"/>
        <v>0</v>
      </c>
      <c r="J99" s="15">
        <f t="shared" si="22"/>
        <v>98</v>
      </c>
      <c r="K99" s="16">
        <f>IF(ISERROR(INDEX(C:C,MATCH(J99,A:A,0))),"",INDEX(C:C,MATCH(J99,A:A,0)))</f>
      </c>
      <c r="L99" s="17">
        <f t="shared" si="16"/>
      </c>
      <c r="M99" s="18">
        <f t="shared" si="17"/>
      </c>
      <c r="O99">
        <f>IF(ISERROR(INDEX(Tekler!H:H,MATCH('Tüm Seriler Tekler'!C99,Tekler!C:C,0))),0,INDEX(Tekler!H:H,MATCH('Tüm Seriler Tekler'!C99,Tekler!C:C,0)))</f>
        <v>0</v>
      </c>
      <c r="P99">
        <f>IF(ISERROR(INDEX(Çiftler!H:H,MATCH('Tüm Seriler Tekler'!C99,Çiftler!C:C,0))),0,INDEX(Çiftler!H:H,MATCH('Tüm Seriler Tekler'!C99,Çiftler!C:C,0)))</f>
        <v>0</v>
      </c>
      <c r="Q99">
        <f>IF(ISERROR(INDEX(Trio!H:H,MATCH('Tüm Seriler Tekler'!C99,Trio!C:C,0))),0,INDEX(Trio!H:H,MATCH('Tüm Seriler Tekler'!C99,Trio!C:C,0)))</f>
        <v>0</v>
      </c>
    </row>
    <row r="100" spans="1:17" ht="16.5" thickBot="1">
      <c r="A100" s="4">
        <f>IF(G100&gt;0,RANK(G100,G:G)+COUNTIF($G$2:G100,G100)-1,"")</f>
      </c>
      <c r="B100" s="71"/>
      <c r="C100" s="72"/>
      <c r="D100" s="11">
        <f t="shared" si="18"/>
        <v>0</v>
      </c>
      <c r="E100" s="20">
        <f t="shared" si="19"/>
        <v>0</v>
      </c>
      <c r="F100" s="19">
        <f t="shared" si="20"/>
        <v>0</v>
      </c>
      <c r="G100" s="14">
        <f t="shared" si="21"/>
        <v>0</v>
      </c>
      <c r="H100" s="9">
        <f t="shared" si="14"/>
        <v>0</v>
      </c>
      <c r="J100" s="15">
        <f t="shared" si="22"/>
        <v>99</v>
      </c>
      <c r="K100" s="16">
        <f>IF(ISERROR(INDEX(C:C,MATCH(J100,A:A,0))),"",INDEX(C:C,MATCH(J100,A:A,0)))</f>
      </c>
      <c r="L100" s="17">
        <f t="shared" si="16"/>
      </c>
      <c r="M100" s="18">
        <f t="shared" si="17"/>
      </c>
      <c r="O100">
        <f>IF(ISERROR(INDEX(Tekler!H:H,MATCH('Tüm Seriler Tekler'!C100,Tekler!C:C,0))),0,INDEX(Tekler!H:H,MATCH('Tüm Seriler Tekler'!C100,Tekler!C:C,0)))</f>
        <v>0</v>
      </c>
      <c r="P100">
        <f>IF(ISERROR(INDEX(Çiftler!H:H,MATCH('Tüm Seriler Tekler'!C100,Çiftler!C:C,0))),0,INDEX(Çiftler!H:H,MATCH('Tüm Seriler Tekler'!C100,Çiftler!C:C,0)))</f>
        <v>0</v>
      </c>
      <c r="Q100">
        <f>IF(ISERROR(INDEX(Trio!H:H,MATCH('Tüm Seriler Tekler'!C100,Trio!C:C,0))),0,INDEX(Trio!H:H,MATCH('Tüm Seriler Tekler'!C100,Trio!C:C,0)))</f>
        <v>0</v>
      </c>
    </row>
  </sheetData>
  <sheetProtection password="CC62" sheet="1" objects="1" scenarios="1"/>
  <protectedRanges>
    <protectedRange sqref="B1:F65536" name="Range1"/>
  </protectedRanges>
  <conditionalFormatting sqref="B80:C100 C44:C46 B44:B49">
    <cfRule type="expression" priority="1" dxfId="0" stopIfTrue="1">
      <formula>$C44=$K$2</formula>
    </cfRule>
    <cfRule type="expression" priority="2" dxfId="1" stopIfTrue="1">
      <formula>$C44=$K$3</formula>
    </cfRule>
    <cfRule type="expression" priority="3" dxfId="2" stopIfTrue="1">
      <formula>$C44=$K$4</formula>
    </cfRule>
  </conditionalFormatting>
  <conditionalFormatting sqref="B2:C25 B56:C79">
    <cfRule type="expression" priority="4" dxfId="0" stopIfTrue="1">
      <formula>$C2=#REF!</formula>
    </cfRule>
    <cfRule type="expression" priority="5" dxfId="1" stopIfTrue="1">
      <formula>$C2=#REF!</formula>
    </cfRule>
    <cfRule type="expression" priority="6" dxfId="2" stopIfTrue="1">
      <formula>$C2=#REF!</formula>
    </cfRule>
  </conditionalFormatting>
  <conditionalFormatting sqref="C36:C40 B38:B43">
    <cfRule type="expression" priority="7" dxfId="0" stopIfTrue="1">
      <formula>$C38=#REF!</formula>
    </cfRule>
    <cfRule type="expression" priority="8" dxfId="1" stopIfTrue="1">
      <formula>$C38=#REF!</formula>
    </cfRule>
    <cfRule type="expression" priority="9" dxfId="2" stopIfTrue="1">
      <formula>$C38=#REF!</formula>
    </cfRule>
  </conditionalFormatting>
  <conditionalFormatting sqref="C41:C43">
    <cfRule type="expression" priority="10" dxfId="0" stopIfTrue="1">
      <formula>$C38=#REF!</formula>
    </cfRule>
    <cfRule type="expression" priority="11" dxfId="1" stopIfTrue="1">
      <formula>$C38=#REF!</formula>
    </cfRule>
    <cfRule type="expression" priority="12" dxfId="2" stopIfTrue="1">
      <formula>$C38=#REF!</formula>
    </cfRule>
  </conditionalFormatting>
  <conditionalFormatting sqref="B26:C31">
    <cfRule type="expression" priority="13" dxfId="0" stopIfTrue="1">
      <formula>#REF!=#REF!</formula>
    </cfRule>
    <cfRule type="expression" priority="14" dxfId="1" stopIfTrue="1">
      <formula>#REF!=#REF!</formula>
    </cfRule>
    <cfRule type="expression" priority="15" dxfId="2" stopIfTrue="1">
      <formula>#REF!=#REF!</formula>
    </cfRule>
  </conditionalFormatting>
  <conditionalFormatting sqref="C32:C35 C47:C55 B32:B37 B50:B55">
    <cfRule type="expression" priority="16" dxfId="0" stopIfTrue="1">
      <formula>#REF!=#REF!</formula>
    </cfRule>
    <cfRule type="expression" priority="17" dxfId="1" stopIfTrue="1">
      <formula>#REF!=#REF!</formula>
    </cfRule>
    <cfRule type="expression" priority="18" dxfId="2" stopIfTrue="1">
      <formula>#REF!=#REF!</formula>
    </cfRule>
  </conditionalFormatting>
  <printOptions/>
  <pageMargins left="0.1968503937007874" right="0.1968503937007874" top="0.984251968503937" bottom="0.1968503937007874" header="0.1968503937007874" footer="0.1968503937007874"/>
  <pageSetup fitToHeight="2" fitToWidth="1" horizontalDpi="600" verticalDpi="600" orientation="portrait" paperSize="9" scale="63" r:id="rId2"/>
  <headerFooter alignWithMargins="0"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showGridLines="0" showZeros="0" zoomScale="75" zoomScaleNormal="75" workbookViewId="0" topLeftCell="A1">
      <selection activeCell="B44" sqref="B44:C49"/>
    </sheetView>
  </sheetViews>
  <sheetFormatPr defaultColWidth="9.00390625" defaultRowHeight="14.25"/>
  <cols>
    <col min="1" max="1" width="8.125" style="5" bestFit="1" customWidth="1"/>
    <col min="2" max="2" width="23.75390625" style="5" bestFit="1" customWidth="1"/>
    <col min="3" max="3" width="28.75390625" style="21" bestFit="1" customWidth="1"/>
    <col min="4" max="6" width="8.25390625" style="5" customWidth="1"/>
    <col min="7" max="7" width="8.50390625" style="22" customWidth="1"/>
    <col min="8" max="8" width="8.50390625" style="23" customWidth="1"/>
    <col min="9" max="9" width="2.625" style="0" customWidth="1"/>
    <col min="10" max="10" width="4.50390625" style="0" customWidth="1"/>
    <col min="11" max="11" width="18.75390625" style="0" customWidth="1"/>
    <col min="13" max="13" width="9.00390625" style="8" customWidth="1"/>
    <col min="15" max="15" width="3.25390625" style="0" bestFit="1" customWidth="1"/>
    <col min="16" max="16" width="22.50390625" style="0" bestFit="1" customWidth="1"/>
    <col min="17" max="17" width="5.50390625" style="0" bestFit="1" customWidth="1"/>
  </cols>
  <sheetData>
    <row r="1" spans="1:13" ht="15.75" thickBot="1">
      <c r="A1" s="1" t="s">
        <v>5</v>
      </c>
      <c r="B1" s="1" t="s">
        <v>13</v>
      </c>
      <c r="C1" s="1" t="s">
        <v>6</v>
      </c>
      <c r="D1" s="1" t="s">
        <v>7</v>
      </c>
      <c r="E1" s="1" t="s">
        <v>8</v>
      </c>
      <c r="F1" s="1" t="s">
        <v>9</v>
      </c>
      <c r="G1" s="6" t="s">
        <v>10</v>
      </c>
      <c r="H1" s="7" t="s">
        <v>11</v>
      </c>
      <c r="J1" t="s">
        <v>12</v>
      </c>
      <c r="K1" t="s">
        <v>31</v>
      </c>
      <c r="L1" t="s">
        <v>11</v>
      </c>
      <c r="M1" s="8" t="s">
        <v>10</v>
      </c>
    </row>
    <row r="2" spans="1:19" ht="15.75">
      <c r="A2" s="2">
        <f>IF(G2&gt;0,RANK(G2,G:G)+COUNTIF($G$2:G2,G2)-1,"")</f>
        <v>16</v>
      </c>
      <c r="B2" s="71" t="s">
        <v>4</v>
      </c>
      <c r="C2" s="72" t="s">
        <v>51</v>
      </c>
      <c r="D2" s="11">
        <v>185</v>
      </c>
      <c r="E2" s="12">
        <v>210</v>
      </c>
      <c r="F2" s="11">
        <v>199</v>
      </c>
      <c r="G2" s="14">
        <f aca="true" t="shared" si="0" ref="G2:G33">IF(SUM(D2:F2)&gt;0,AVERAGE(D2:F2),0)</f>
        <v>198</v>
      </c>
      <c r="H2" s="9">
        <f aca="true" t="shared" si="1" ref="H2:H33">SUM(D2:F2)</f>
        <v>594</v>
      </c>
      <c r="J2" s="15">
        <v>1</v>
      </c>
      <c r="K2" s="66" t="str">
        <f>IF(ISERROR(INDEX(P:P,MATCH(J2,O:O,0))),"",INDEX(P:P,MATCH(J2,O:O,0)))</f>
        <v>GENÇLERBİRLİĞİ</v>
      </c>
      <c r="L2" s="17">
        <f>IF(ISERROR(INDEX(Q:Q,MATCH(J2,O:O,0))),0,(INDEX(Q:Q,MATCH(J2,O:O,0))))</f>
        <v>3172</v>
      </c>
      <c r="M2" s="18">
        <f>IF(L2&gt;0,L2/15,0)</f>
        <v>211.46666666666667</v>
      </c>
      <c r="O2">
        <f>IF(Q2&gt;0,RANK(Q2,Q:Q)+COUNTIF($Q$2:Q2,Q2)-1,"")</f>
        <v>2</v>
      </c>
      <c r="P2" t="str">
        <f>B2</f>
        <v>ANKARASPOR</v>
      </c>
      <c r="Q2">
        <f>SUMIF(B:B,P2,H:H)</f>
        <v>2929</v>
      </c>
      <c r="S2">
        <v>1</v>
      </c>
    </row>
    <row r="3" spans="1:19" ht="15.75">
      <c r="A3" s="3">
        <f>IF(G3&gt;0,RANK(G3,G:G)+COUNTIF($G$2:G3,G3)-1,"")</f>
        <v>22</v>
      </c>
      <c r="B3" s="71" t="s">
        <v>4</v>
      </c>
      <c r="C3" s="72" t="s">
        <v>52</v>
      </c>
      <c r="D3" s="11">
        <v>197</v>
      </c>
      <c r="E3" s="12">
        <v>178</v>
      </c>
      <c r="F3" s="13">
        <v>185</v>
      </c>
      <c r="G3" s="14">
        <f t="shared" si="0"/>
        <v>186.66666666666666</v>
      </c>
      <c r="H3" s="9">
        <f t="shared" si="1"/>
        <v>560</v>
      </c>
      <c r="J3" s="15">
        <f aca="true" t="shared" si="2" ref="J3:J34">J2+1</f>
        <v>2</v>
      </c>
      <c r="K3" s="67" t="str">
        <f aca="true" t="shared" si="3" ref="K3:K66">IF(ISERROR(INDEX(P$1:P$65536,MATCH(J3,O$1:O$65536,0))),"",INDEX(P$1:P$65536,MATCH(J3,O$1:O$65536,0)))</f>
        <v>ANKARASPOR</v>
      </c>
      <c r="L3" s="17">
        <f aca="true" t="shared" si="4" ref="L3:L66">IF(ISERROR(INDEX(Q$1:Q$65536,MATCH(J3,O$1:O$65536,0))),0,(INDEX(Q$1:Q$65536,MATCH(J3,O$1:O$65536,0))))</f>
        <v>2929</v>
      </c>
      <c r="M3" s="18">
        <f aca="true" t="shared" si="5" ref="M3:M66">IF(L3&gt;0,L3/15,0)</f>
        <v>195.26666666666668</v>
      </c>
      <c r="O3">
        <f>IF(Q3&gt;0,RANK(Q3,Q:Q)+COUNTIF($Q$2:Q3,Q3)-1,"")</f>
      </c>
      <c r="P3">
        <f>IF(COUNTIF(P$2:P2,B3)&gt;0,"",B3)</f>
      </c>
      <c r="Q3">
        <f aca="true" t="shared" si="6" ref="Q3:Q66">SUMIF(B$1:B$65536,P3,H$1:H$65536)</f>
        <v>0</v>
      </c>
      <c r="S3">
        <f>S2+1</f>
        <v>2</v>
      </c>
    </row>
    <row r="4" spans="1:19" ht="15.75">
      <c r="A4" s="3">
        <f>IF(G4&gt;0,RANK(G4,G:G)+COUNTIF($G$2:G4,G4)-1,"")</f>
      </c>
      <c r="B4" s="71" t="s">
        <v>4</v>
      </c>
      <c r="C4" s="72" t="s">
        <v>53</v>
      </c>
      <c r="D4" s="11"/>
      <c r="E4" s="12"/>
      <c r="F4" s="13"/>
      <c r="G4" s="14">
        <f t="shared" si="0"/>
        <v>0</v>
      </c>
      <c r="H4" s="9">
        <f t="shared" si="1"/>
        <v>0</v>
      </c>
      <c r="J4" s="15">
        <f t="shared" si="2"/>
        <v>3</v>
      </c>
      <c r="K4" s="78" t="str">
        <f t="shared" si="3"/>
        <v>ES ES</v>
      </c>
      <c r="L4" s="17">
        <f t="shared" si="4"/>
        <v>2836</v>
      </c>
      <c r="M4" s="18">
        <f t="shared" si="5"/>
        <v>189.06666666666666</v>
      </c>
      <c r="O4">
        <f>IF(Q4&gt;0,RANK(Q4,Q:Q)+COUNTIF($Q$2:Q4,Q4)-1,"")</f>
      </c>
      <c r="P4">
        <f>IF(COUNTIF(P$2:P3,B4)&gt;0,"",B4)</f>
      </c>
      <c r="Q4">
        <f t="shared" si="6"/>
        <v>0</v>
      </c>
      <c r="S4">
        <f aca="true" t="shared" si="7" ref="S4:S67">S3+1</f>
        <v>3</v>
      </c>
    </row>
    <row r="5" spans="1:19" ht="15.75">
      <c r="A5" s="3">
        <f>IF(G5&gt;0,RANK(G5,G:G)+COUNTIF($G$2:G5,G5)-1,"")</f>
        <v>7</v>
      </c>
      <c r="B5" s="71" t="s">
        <v>4</v>
      </c>
      <c r="C5" s="72" t="s">
        <v>56</v>
      </c>
      <c r="D5" s="11">
        <v>190</v>
      </c>
      <c r="E5" s="12">
        <v>195</v>
      </c>
      <c r="F5" s="13">
        <v>247</v>
      </c>
      <c r="G5" s="14">
        <f t="shared" si="0"/>
        <v>210.66666666666666</v>
      </c>
      <c r="H5" s="9">
        <f t="shared" si="1"/>
        <v>632</v>
      </c>
      <c r="J5" s="15">
        <f t="shared" si="2"/>
        <v>4</v>
      </c>
      <c r="K5" s="16" t="str">
        <f t="shared" si="3"/>
        <v>KEPEZ</v>
      </c>
      <c r="L5" s="17">
        <f t="shared" si="4"/>
        <v>2834</v>
      </c>
      <c r="M5" s="18">
        <f t="shared" si="5"/>
        <v>188.93333333333334</v>
      </c>
      <c r="O5">
        <f>IF(Q5&gt;0,RANK(Q5,Q:Q)+COUNTIF($Q$2:Q5,Q5)-1,"")</f>
      </c>
      <c r="P5">
        <f>IF(COUNTIF(P$2:P4,B5)&gt;0,"",B5)</f>
      </c>
      <c r="Q5">
        <f t="shared" si="6"/>
        <v>0</v>
      </c>
      <c r="S5">
        <f t="shared" si="7"/>
        <v>4</v>
      </c>
    </row>
    <row r="6" spans="1:19" ht="15.75">
      <c r="A6" s="3">
        <f>IF(G6&gt;0,RANK(G6,G:G)+COUNTIF($G$2:G6,G6)-1,"")</f>
        <v>32</v>
      </c>
      <c r="B6" s="71" t="s">
        <v>4</v>
      </c>
      <c r="C6" s="72" t="s">
        <v>110</v>
      </c>
      <c r="D6" s="11">
        <v>233</v>
      </c>
      <c r="E6" s="12">
        <v>144</v>
      </c>
      <c r="F6" s="13">
        <v>143</v>
      </c>
      <c r="G6" s="14">
        <f t="shared" si="0"/>
        <v>173.33333333333334</v>
      </c>
      <c r="H6" s="9">
        <f t="shared" si="1"/>
        <v>520</v>
      </c>
      <c r="J6" s="15">
        <f t="shared" si="2"/>
        <v>5</v>
      </c>
      <c r="K6" s="16" t="str">
        <f t="shared" si="3"/>
        <v>KAZAN </v>
      </c>
      <c r="L6" s="17">
        <f t="shared" si="4"/>
        <v>2780</v>
      </c>
      <c r="M6" s="18">
        <f t="shared" si="5"/>
        <v>185.33333333333334</v>
      </c>
      <c r="O6">
        <f>IF(Q6&gt;0,RANK(Q6,Q:Q)+COUNTIF($Q$2:Q6,Q6)-1,"")</f>
      </c>
      <c r="P6">
        <f>IF(COUNTIF(P$2:P5,B6)&gt;0,"",B6)</f>
      </c>
      <c r="Q6">
        <f t="shared" si="6"/>
        <v>0</v>
      </c>
      <c r="S6">
        <f t="shared" si="7"/>
        <v>5</v>
      </c>
    </row>
    <row r="7" spans="1:19" ht="15.75">
      <c r="A7" s="3">
        <f>IF(G7&gt;0,RANK(G7,G:G)+COUNTIF($G$2:G7,G7)-1,"")</f>
        <v>9</v>
      </c>
      <c r="B7" s="71" t="s">
        <v>4</v>
      </c>
      <c r="C7" s="72" t="s">
        <v>54</v>
      </c>
      <c r="D7" s="11">
        <v>214</v>
      </c>
      <c r="E7" s="12">
        <v>172</v>
      </c>
      <c r="F7" s="13">
        <v>237</v>
      </c>
      <c r="G7" s="14">
        <f t="shared" si="0"/>
        <v>207.66666666666666</v>
      </c>
      <c r="H7" s="9">
        <f t="shared" si="1"/>
        <v>623</v>
      </c>
      <c r="J7" s="15">
        <f t="shared" si="2"/>
        <v>6</v>
      </c>
      <c r="K7" s="16" t="str">
        <f t="shared" si="3"/>
        <v>NİLÜFER BEL</v>
      </c>
      <c r="L7" s="17">
        <f t="shared" si="4"/>
        <v>2718</v>
      </c>
      <c r="M7" s="18">
        <f t="shared" si="5"/>
        <v>181.2</v>
      </c>
      <c r="O7">
        <f>IF(Q7&gt;0,RANK(Q7,Q:Q)+COUNTIF($Q$2:Q7,Q7)-1,"")</f>
      </c>
      <c r="P7">
        <f>IF(COUNTIF(P$2:P6,B7)&gt;0,"",B7)</f>
      </c>
      <c r="Q7">
        <f t="shared" si="6"/>
        <v>0</v>
      </c>
      <c r="S7">
        <f t="shared" si="7"/>
        <v>6</v>
      </c>
    </row>
    <row r="8" spans="1:19" ht="15.75">
      <c r="A8" s="3">
        <f>IF(G8&gt;0,RANK(G8,G:G)+COUNTIF($G$2:G8,G8)-1,"")</f>
        <v>5</v>
      </c>
      <c r="B8" s="71" t="s">
        <v>3</v>
      </c>
      <c r="C8" s="72" t="s">
        <v>55</v>
      </c>
      <c r="D8" s="73">
        <v>232</v>
      </c>
      <c r="E8" s="74">
        <v>221</v>
      </c>
      <c r="F8" s="76">
        <v>189</v>
      </c>
      <c r="G8" s="14">
        <f t="shared" si="0"/>
        <v>214</v>
      </c>
      <c r="H8" s="9">
        <f t="shared" si="1"/>
        <v>642</v>
      </c>
      <c r="J8" s="15">
        <f t="shared" si="2"/>
        <v>7</v>
      </c>
      <c r="K8" s="16" t="str">
        <f t="shared" si="3"/>
        <v>ANT. POLİS GÜCÜ</v>
      </c>
      <c r="L8" s="17">
        <f t="shared" si="4"/>
        <v>2711</v>
      </c>
      <c r="M8" s="18">
        <f t="shared" si="5"/>
        <v>180.73333333333332</v>
      </c>
      <c r="O8">
        <f>IF(Q8&gt;0,RANK(Q8,Q:Q)+COUNTIF($Q$2:Q8,Q8)-1,"")</f>
        <v>1</v>
      </c>
      <c r="P8" t="str">
        <f>IF(COUNTIF(P$2:P7,B8)&gt;0,"",B8)</f>
        <v>GENÇLERBİRLİĞİ</v>
      </c>
      <c r="Q8">
        <f t="shared" si="6"/>
        <v>3172</v>
      </c>
      <c r="S8">
        <f t="shared" si="7"/>
        <v>7</v>
      </c>
    </row>
    <row r="9" spans="1:19" ht="15.75">
      <c r="A9" s="3">
        <f>IF(G9&gt;0,RANK(G9,G:G)+COUNTIF($G$2:G9,G9)-1,"")</f>
        <v>15</v>
      </c>
      <c r="B9" s="71" t="s">
        <v>3</v>
      </c>
      <c r="C9" s="72" t="s">
        <v>57</v>
      </c>
      <c r="D9" s="73">
        <v>195</v>
      </c>
      <c r="E9" s="74">
        <v>196</v>
      </c>
      <c r="F9" s="76">
        <v>206</v>
      </c>
      <c r="G9" s="14">
        <f t="shared" si="0"/>
        <v>199</v>
      </c>
      <c r="H9" s="9">
        <f t="shared" si="1"/>
        <v>597</v>
      </c>
      <c r="J9" s="15">
        <f t="shared" si="2"/>
        <v>8</v>
      </c>
      <c r="K9" s="16" t="str">
        <f t="shared" si="3"/>
        <v>PURSAKLAR</v>
      </c>
      <c r="L9" s="17">
        <f t="shared" si="4"/>
        <v>2710</v>
      </c>
      <c r="M9" s="18">
        <f t="shared" si="5"/>
        <v>180.66666666666666</v>
      </c>
      <c r="O9">
        <f>IF(Q9&gt;0,RANK(Q9,Q:Q)+COUNTIF($Q$2:Q9,Q9)-1,"")</f>
      </c>
      <c r="P9">
        <f>IF(COUNTIF(P$2:P8,B9)&gt;0,"",B9)</f>
      </c>
      <c r="Q9">
        <f t="shared" si="6"/>
        <v>0</v>
      </c>
      <c r="S9">
        <f t="shared" si="7"/>
        <v>8</v>
      </c>
    </row>
    <row r="10" spans="1:19" ht="15.75">
      <c r="A10" s="3">
        <f>IF(G10&gt;0,RANK(G10,G:G)+COUNTIF($G$2:G10,G10)-1,"")</f>
        <v>12</v>
      </c>
      <c r="B10" s="71" t="s">
        <v>3</v>
      </c>
      <c r="C10" s="72" t="s">
        <v>58</v>
      </c>
      <c r="D10" s="73">
        <v>213</v>
      </c>
      <c r="E10" s="74">
        <v>168</v>
      </c>
      <c r="F10" s="76">
        <v>227</v>
      </c>
      <c r="G10" s="14">
        <f t="shared" si="0"/>
        <v>202.66666666666666</v>
      </c>
      <c r="H10" s="9">
        <f t="shared" si="1"/>
        <v>608</v>
      </c>
      <c r="J10" s="15">
        <f t="shared" si="2"/>
        <v>9</v>
      </c>
      <c r="K10" s="16" t="str">
        <f t="shared" si="3"/>
        <v>FOMGET</v>
      </c>
      <c r="L10" s="17">
        <f t="shared" si="4"/>
        <v>1878</v>
      </c>
      <c r="M10" s="18">
        <f t="shared" si="5"/>
        <v>125.2</v>
      </c>
      <c r="O10">
        <f>IF(Q10&gt;0,RANK(Q10,Q:Q)+COUNTIF($Q$2:Q10,Q10)-1,"")</f>
      </c>
      <c r="P10">
        <f>IF(COUNTIF(P$2:P9,B10)&gt;0,"",B10)</f>
      </c>
      <c r="Q10">
        <f t="shared" si="6"/>
        <v>0</v>
      </c>
      <c r="S10">
        <f t="shared" si="7"/>
        <v>9</v>
      </c>
    </row>
    <row r="11" spans="1:19" ht="15.75">
      <c r="A11" s="3">
        <f>IF(G11&gt;0,RANK(G11,G:G)+COUNTIF($G$2:G11,G11)-1,"")</f>
        <v>2</v>
      </c>
      <c r="B11" s="71" t="s">
        <v>3</v>
      </c>
      <c r="C11" s="72" t="s">
        <v>59</v>
      </c>
      <c r="D11" s="73">
        <v>223</v>
      </c>
      <c r="E11" s="74">
        <v>223</v>
      </c>
      <c r="F11" s="76">
        <v>214</v>
      </c>
      <c r="G11" s="14">
        <f t="shared" si="0"/>
        <v>220</v>
      </c>
      <c r="H11" s="9">
        <f t="shared" si="1"/>
        <v>660</v>
      </c>
      <c r="J11" s="15">
        <f t="shared" si="2"/>
        <v>10</v>
      </c>
      <c r="K11" s="16">
        <f t="shared" si="3"/>
      </c>
      <c r="L11" s="17">
        <f t="shared" si="4"/>
        <v>0</v>
      </c>
      <c r="M11" s="18">
        <f t="shared" si="5"/>
        <v>0</v>
      </c>
      <c r="O11">
        <f>IF(Q11&gt;0,RANK(Q11,Q:Q)+COUNTIF($Q$2:Q11,Q11)-1,"")</f>
      </c>
      <c r="P11">
        <f>IF(COUNTIF(P$2:P10,B11)&gt;0,"",B11)</f>
      </c>
      <c r="Q11">
        <f t="shared" si="6"/>
        <v>0</v>
      </c>
      <c r="S11">
        <f t="shared" si="7"/>
        <v>10</v>
      </c>
    </row>
    <row r="12" spans="1:19" ht="15.75">
      <c r="A12" s="3">
        <f>IF(G12&gt;0,RANK(G12,G:G)+COUNTIF($G$2:G12,G12)-1,"")</f>
        <v>1</v>
      </c>
      <c r="B12" s="71" t="s">
        <v>3</v>
      </c>
      <c r="C12" s="72" t="s">
        <v>60</v>
      </c>
      <c r="D12" s="73">
        <v>235</v>
      </c>
      <c r="E12" s="74">
        <v>193</v>
      </c>
      <c r="F12" s="76">
        <v>237</v>
      </c>
      <c r="G12" s="14">
        <f t="shared" si="0"/>
        <v>221.66666666666666</v>
      </c>
      <c r="H12" s="9">
        <f t="shared" si="1"/>
        <v>665</v>
      </c>
      <c r="J12" s="15">
        <f t="shared" si="2"/>
        <v>11</v>
      </c>
      <c r="K12" s="16">
        <f t="shared" si="3"/>
      </c>
      <c r="L12" s="17">
        <f t="shared" si="4"/>
        <v>0</v>
      </c>
      <c r="M12" s="18">
        <f t="shared" si="5"/>
        <v>0</v>
      </c>
      <c r="O12">
        <f>IF(Q12&gt;0,RANK(Q12,Q:Q)+COUNTIF($Q$2:Q12,Q12)-1,"")</f>
      </c>
      <c r="P12">
        <f>IF(COUNTIF(P$2:P11,B12)&gt;0,"",B12)</f>
      </c>
      <c r="Q12">
        <f t="shared" si="6"/>
        <v>0</v>
      </c>
      <c r="S12">
        <f t="shared" si="7"/>
        <v>11</v>
      </c>
    </row>
    <row r="13" spans="1:19" ht="15.75">
      <c r="A13" s="3">
        <f>IF(G13&gt;0,RANK(G13,G:G)+COUNTIF($G$2:G13,G13)-1,"")</f>
      </c>
      <c r="B13" s="71" t="s">
        <v>3</v>
      </c>
      <c r="C13" s="72" t="s">
        <v>61</v>
      </c>
      <c r="D13" s="73"/>
      <c r="E13" s="74"/>
      <c r="F13" s="76"/>
      <c r="G13" s="14">
        <f t="shared" si="0"/>
        <v>0</v>
      </c>
      <c r="H13" s="9">
        <f t="shared" si="1"/>
        <v>0</v>
      </c>
      <c r="J13" s="15">
        <f t="shared" si="2"/>
        <v>12</v>
      </c>
      <c r="K13" s="16">
        <f t="shared" si="3"/>
      </c>
      <c r="L13" s="17">
        <f t="shared" si="4"/>
        <v>0</v>
      </c>
      <c r="M13" s="18">
        <f t="shared" si="5"/>
        <v>0</v>
      </c>
      <c r="O13">
        <f>IF(Q13&gt;0,RANK(Q13,Q:Q)+COUNTIF($Q$2:Q13,Q13)-1,"")</f>
      </c>
      <c r="P13">
        <f>IF(COUNTIF(P$2:P12,B13)&gt;0,"",B13)</f>
      </c>
      <c r="Q13">
        <f t="shared" si="6"/>
        <v>0</v>
      </c>
      <c r="S13">
        <f t="shared" si="7"/>
        <v>12</v>
      </c>
    </row>
    <row r="14" spans="1:19" ht="15.75">
      <c r="A14" s="3">
        <f>IF(G14&gt;0,RANK(G14,G:G)+COUNTIF($G$2:G14,G14)-1,"")</f>
        <v>10</v>
      </c>
      <c r="B14" s="71" t="s">
        <v>1</v>
      </c>
      <c r="C14" s="72" t="s">
        <v>62</v>
      </c>
      <c r="D14" s="73">
        <v>235</v>
      </c>
      <c r="E14" s="74">
        <v>172</v>
      </c>
      <c r="F14" s="76">
        <v>211</v>
      </c>
      <c r="G14" s="14">
        <f t="shared" si="0"/>
        <v>206</v>
      </c>
      <c r="H14" s="9">
        <f t="shared" si="1"/>
        <v>618</v>
      </c>
      <c r="J14" s="15">
        <f t="shared" si="2"/>
        <v>13</v>
      </c>
      <c r="K14" s="16">
        <f t="shared" si="3"/>
      </c>
      <c r="L14" s="17">
        <f t="shared" si="4"/>
        <v>0</v>
      </c>
      <c r="M14" s="18">
        <f t="shared" si="5"/>
        <v>0</v>
      </c>
      <c r="O14">
        <f>IF(Q14&gt;0,RANK(Q14,Q:Q)+COUNTIF($Q$2:Q14,Q14)-1,"")</f>
        <v>4</v>
      </c>
      <c r="P14" t="str">
        <f>IF(COUNTIF(P$2:P13,B14)&gt;0,"",B14)</f>
        <v>KEPEZ</v>
      </c>
      <c r="Q14">
        <f t="shared" si="6"/>
        <v>2834</v>
      </c>
      <c r="S14">
        <f t="shared" si="7"/>
        <v>13</v>
      </c>
    </row>
    <row r="15" spans="1:19" ht="15.75">
      <c r="A15" s="3">
        <f>IF(G15&gt;0,RANK(G15,G:G)+COUNTIF($G$2:G15,G15)-1,"")</f>
        <v>6</v>
      </c>
      <c r="B15" s="71" t="s">
        <v>1</v>
      </c>
      <c r="C15" s="72" t="s">
        <v>63</v>
      </c>
      <c r="D15" s="73">
        <v>235</v>
      </c>
      <c r="E15" s="74">
        <v>166</v>
      </c>
      <c r="F15" s="76">
        <v>240</v>
      </c>
      <c r="G15" s="14">
        <f t="shared" si="0"/>
        <v>213.66666666666666</v>
      </c>
      <c r="H15" s="9">
        <f t="shared" si="1"/>
        <v>641</v>
      </c>
      <c r="J15" s="15">
        <f t="shared" si="2"/>
        <v>14</v>
      </c>
      <c r="K15" s="16">
        <f t="shared" si="3"/>
      </c>
      <c r="L15" s="17">
        <f t="shared" si="4"/>
        <v>0</v>
      </c>
      <c r="M15" s="18">
        <f t="shared" si="5"/>
        <v>0</v>
      </c>
      <c r="O15">
        <f>IF(Q15&gt;0,RANK(Q15,Q:Q)+COUNTIF($Q$2:Q15,Q15)-1,"")</f>
      </c>
      <c r="P15">
        <f>IF(COUNTIF(P$2:P14,B15)&gt;0,"",B15)</f>
      </c>
      <c r="Q15">
        <f t="shared" si="6"/>
        <v>0</v>
      </c>
      <c r="S15">
        <f t="shared" si="7"/>
        <v>14</v>
      </c>
    </row>
    <row r="16" spans="1:19" ht="15.75">
      <c r="A16" s="3">
        <f>IF(G16&gt;0,RANK(G16,G:G)+COUNTIF($G$2:G16,G16)-1,"")</f>
        <v>34</v>
      </c>
      <c r="B16" s="71" t="s">
        <v>1</v>
      </c>
      <c r="C16" s="72" t="s">
        <v>64</v>
      </c>
      <c r="D16" s="73">
        <v>145</v>
      </c>
      <c r="E16" s="74">
        <v>167</v>
      </c>
      <c r="F16" s="76">
        <v>202</v>
      </c>
      <c r="G16" s="14">
        <f t="shared" si="0"/>
        <v>171.33333333333334</v>
      </c>
      <c r="H16" s="9">
        <f t="shared" si="1"/>
        <v>514</v>
      </c>
      <c r="J16" s="15">
        <f t="shared" si="2"/>
        <v>15</v>
      </c>
      <c r="K16" s="16">
        <f t="shared" si="3"/>
      </c>
      <c r="L16" s="17">
        <f t="shared" si="4"/>
        <v>0</v>
      </c>
      <c r="M16" s="18">
        <f t="shared" si="5"/>
        <v>0</v>
      </c>
      <c r="O16">
        <f>IF(Q16&gt;0,RANK(Q16,Q:Q)+COUNTIF($Q$2:Q16,Q16)-1,"")</f>
      </c>
      <c r="P16">
        <f>IF(COUNTIF(P$2:P15,B16)&gt;0,"",B16)</f>
      </c>
      <c r="Q16">
        <f t="shared" si="6"/>
        <v>0</v>
      </c>
      <c r="S16">
        <f t="shared" si="7"/>
        <v>15</v>
      </c>
    </row>
    <row r="17" spans="1:19" ht="15.75">
      <c r="A17" s="3">
        <f>IF(G17&gt;0,RANK(G17,G:G)+COUNTIF($G$2:G17,G17)-1,"")</f>
        <v>13</v>
      </c>
      <c r="B17" s="71" t="s">
        <v>1</v>
      </c>
      <c r="C17" s="72" t="s">
        <v>65</v>
      </c>
      <c r="D17" s="73">
        <v>204</v>
      </c>
      <c r="E17" s="74">
        <v>212</v>
      </c>
      <c r="F17" s="76">
        <v>190</v>
      </c>
      <c r="G17" s="14">
        <f t="shared" si="0"/>
        <v>202</v>
      </c>
      <c r="H17" s="9">
        <f t="shared" si="1"/>
        <v>606</v>
      </c>
      <c r="J17" s="15">
        <f t="shared" si="2"/>
        <v>16</v>
      </c>
      <c r="K17" s="16">
        <f t="shared" si="3"/>
      </c>
      <c r="L17" s="17">
        <f t="shared" si="4"/>
        <v>0</v>
      </c>
      <c r="M17" s="18">
        <f t="shared" si="5"/>
        <v>0</v>
      </c>
      <c r="O17">
        <f>IF(Q17&gt;0,RANK(Q17,Q:Q)+COUNTIF($Q$2:Q17,Q17)-1,"")</f>
      </c>
      <c r="P17">
        <f>IF(COUNTIF(P$2:P16,B17)&gt;0,"",B17)</f>
      </c>
      <c r="Q17">
        <f t="shared" si="6"/>
        <v>0</v>
      </c>
      <c r="S17">
        <f t="shared" si="7"/>
        <v>16</v>
      </c>
    </row>
    <row r="18" spans="1:19" ht="15.75">
      <c r="A18" s="3">
        <f>IF(G18&gt;0,RANK(G18,G:G)+COUNTIF($G$2:G18,G18)-1,"")</f>
      </c>
      <c r="B18" s="71" t="s">
        <v>1</v>
      </c>
      <c r="C18" s="72" t="s">
        <v>66</v>
      </c>
      <c r="D18" s="73"/>
      <c r="E18" s="74"/>
      <c r="F18" s="76"/>
      <c r="G18" s="14">
        <f t="shared" si="0"/>
        <v>0</v>
      </c>
      <c r="H18" s="9">
        <f t="shared" si="1"/>
        <v>0</v>
      </c>
      <c r="J18" s="15">
        <f t="shared" si="2"/>
        <v>17</v>
      </c>
      <c r="K18" s="16">
        <f t="shared" si="3"/>
      </c>
      <c r="L18" s="17">
        <f t="shared" si="4"/>
        <v>0</v>
      </c>
      <c r="M18" s="18">
        <f t="shared" si="5"/>
        <v>0</v>
      </c>
      <c r="O18">
        <f>IF(Q18&gt;0,RANK(Q18,Q:Q)+COUNTIF($Q$2:Q18,Q18)-1,"")</f>
      </c>
      <c r="P18">
        <f>IF(COUNTIF(P$2:P17,B18)&gt;0,"",B18)</f>
      </c>
      <c r="Q18">
        <f t="shared" si="6"/>
        <v>0</v>
      </c>
      <c r="S18">
        <f t="shared" si="7"/>
        <v>17</v>
      </c>
    </row>
    <row r="19" spans="1:19" ht="15.75">
      <c r="A19" s="3">
        <f>IF(G19&gt;0,RANK(G19,G:G)+COUNTIF($G$2:G19,G19)-1,"")</f>
        <v>39</v>
      </c>
      <c r="B19" s="71" t="s">
        <v>1</v>
      </c>
      <c r="C19" s="72" t="s">
        <v>67</v>
      </c>
      <c r="D19" s="73">
        <v>158</v>
      </c>
      <c r="E19" s="74">
        <v>160</v>
      </c>
      <c r="F19" s="76">
        <v>137</v>
      </c>
      <c r="G19" s="14">
        <f t="shared" si="0"/>
        <v>151.66666666666666</v>
      </c>
      <c r="H19" s="9">
        <f t="shared" si="1"/>
        <v>455</v>
      </c>
      <c r="J19" s="15">
        <f t="shared" si="2"/>
        <v>18</v>
      </c>
      <c r="K19" s="16">
        <f t="shared" si="3"/>
      </c>
      <c r="L19" s="17">
        <f t="shared" si="4"/>
        <v>0</v>
      </c>
      <c r="M19" s="18">
        <f t="shared" si="5"/>
        <v>0</v>
      </c>
      <c r="O19">
        <f>IF(Q19&gt;0,RANK(Q19,Q:Q)+COUNTIF($Q$2:Q19,Q19)-1,"")</f>
      </c>
      <c r="P19">
        <f>IF(COUNTIF(P$2:P18,B19)&gt;0,"",B19)</f>
      </c>
      <c r="Q19">
        <f t="shared" si="6"/>
        <v>0</v>
      </c>
      <c r="S19">
        <f t="shared" si="7"/>
        <v>18</v>
      </c>
    </row>
    <row r="20" spans="1:19" ht="15.75">
      <c r="A20" s="3">
        <f>IF(G20&gt;0,RANK(G20,G:G)+COUNTIF($G$2:G20,G20)-1,"")</f>
      </c>
      <c r="B20" s="71" t="s">
        <v>32</v>
      </c>
      <c r="C20" s="72" t="s">
        <v>68</v>
      </c>
      <c r="D20" s="73"/>
      <c r="E20" s="74"/>
      <c r="F20" s="76"/>
      <c r="G20" s="14">
        <f t="shared" si="0"/>
        <v>0</v>
      </c>
      <c r="H20" s="9">
        <f t="shared" si="1"/>
        <v>0</v>
      </c>
      <c r="J20" s="15">
        <f t="shared" si="2"/>
        <v>19</v>
      </c>
      <c r="K20" s="16">
        <f t="shared" si="3"/>
      </c>
      <c r="L20" s="17">
        <f t="shared" si="4"/>
        <v>0</v>
      </c>
      <c r="M20" s="18">
        <f t="shared" si="5"/>
        <v>0</v>
      </c>
      <c r="O20">
        <f>IF(Q20&gt;0,RANK(Q20,Q:Q)+COUNTIF($Q$2:Q20,Q20)-1,"")</f>
        <v>7</v>
      </c>
      <c r="P20" t="str">
        <f>IF(COUNTIF(P$2:P19,B20)&gt;0,"",B20)</f>
        <v>ANT. POLİS GÜCÜ</v>
      </c>
      <c r="Q20">
        <f t="shared" si="6"/>
        <v>2711</v>
      </c>
      <c r="S20">
        <f t="shared" si="7"/>
        <v>19</v>
      </c>
    </row>
    <row r="21" spans="1:19" ht="15.75">
      <c r="A21" s="3">
        <f>IF(G21&gt;0,RANK(G21,G:G)+COUNTIF($G$2:G21,G21)-1,"")</f>
        <v>33</v>
      </c>
      <c r="B21" s="71" t="s">
        <v>32</v>
      </c>
      <c r="C21" s="72" t="s">
        <v>69</v>
      </c>
      <c r="D21" s="73">
        <v>212</v>
      </c>
      <c r="E21" s="74">
        <v>182</v>
      </c>
      <c r="F21" s="76">
        <v>125</v>
      </c>
      <c r="G21" s="14">
        <f t="shared" si="0"/>
        <v>173</v>
      </c>
      <c r="H21" s="9">
        <f t="shared" si="1"/>
        <v>519</v>
      </c>
      <c r="J21" s="15">
        <f t="shared" si="2"/>
        <v>20</v>
      </c>
      <c r="K21" s="16">
        <f t="shared" si="3"/>
      </c>
      <c r="L21" s="17">
        <f t="shared" si="4"/>
        <v>0</v>
      </c>
      <c r="M21" s="18">
        <f t="shared" si="5"/>
        <v>0</v>
      </c>
      <c r="O21">
        <f>IF(Q21&gt;0,RANK(Q21,Q:Q)+COUNTIF($Q$2:Q21,Q21)-1,"")</f>
      </c>
      <c r="P21">
        <f>IF(COUNTIF(P$2:P20,B21)&gt;0,"",B21)</f>
      </c>
      <c r="Q21">
        <f t="shared" si="6"/>
        <v>0</v>
      </c>
      <c r="S21">
        <f t="shared" si="7"/>
        <v>20</v>
      </c>
    </row>
    <row r="22" spans="1:19" ht="15.75">
      <c r="A22" s="3">
        <f>IF(G22&gt;0,RANK(G22,G:G)+COUNTIF($G$2:G22,G22)-1,"")</f>
        <v>31</v>
      </c>
      <c r="B22" s="71" t="s">
        <v>32</v>
      </c>
      <c r="C22" s="72" t="s">
        <v>70</v>
      </c>
      <c r="D22" s="73">
        <v>158</v>
      </c>
      <c r="E22" s="74">
        <v>182</v>
      </c>
      <c r="F22" s="76">
        <v>181</v>
      </c>
      <c r="G22" s="14">
        <f t="shared" si="0"/>
        <v>173.66666666666666</v>
      </c>
      <c r="H22" s="9">
        <f t="shared" si="1"/>
        <v>521</v>
      </c>
      <c r="J22" s="15">
        <f t="shared" si="2"/>
        <v>21</v>
      </c>
      <c r="K22" s="16">
        <f t="shared" si="3"/>
      </c>
      <c r="L22" s="17">
        <f t="shared" si="4"/>
        <v>0</v>
      </c>
      <c r="M22" s="18">
        <f t="shared" si="5"/>
        <v>0</v>
      </c>
      <c r="O22">
        <f>IF(Q22&gt;0,RANK(Q22,Q:Q)+COUNTIF($Q$2:Q22,Q22)-1,"")</f>
      </c>
      <c r="P22">
        <f>IF(COUNTIF(P$2:P21,B22)&gt;0,"",B22)</f>
      </c>
      <c r="Q22">
        <f t="shared" si="6"/>
        <v>0</v>
      </c>
      <c r="S22">
        <f t="shared" si="7"/>
        <v>21</v>
      </c>
    </row>
    <row r="23" spans="1:19" ht="15.75">
      <c r="A23" s="3">
        <f>IF(G23&gt;0,RANK(G23,G:G)+COUNTIF($G$2:G23,G23)-1,"")</f>
        <v>23</v>
      </c>
      <c r="B23" s="71" t="s">
        <v>32</v>
      </c>
      <c r="C23" s="72" t="s">
        <v>71</v>
      </c>
      <c r="D23" s="73">
        <v>173</v>
      </c>
      <c r="E23" s="74">
        <v>192</v>
      </c>
      <c r="F23" s="76">
        <v>195</v>
      </c>
      <c r="G23" s="14">
        <f t="shared" si="0"/>
        <v>186.66666666666666</v>
      </c>
      <c r="H23" s="9">
        <f t="shared" si="1"/>
        <v>560</v>
      </c>
      <c r="J23" s="15">
        <f t="shared" si="2"/>
        <v>22</v>
      </c>
      <c r="K23" s="16">
        <f t="shared" si="3"/>
      </c>
      <c r="L23" s="17">
        <f t="shared" si="4"/>
        <v>0</v>
      </c>
      <c r="M23" s="18">
        <f t="shared" si="5"/>
        <v>0</v>
      </c>
      <c r="O23">
        <f>IF(Q23&gt;0,RANK(Q23,Q:Q)+COUNTIF($Q$2:Q23,Q23)-1,"")</f>
      </c>
      <c r="P23">
        <f>IF(COUNTIF(P$2:P22,B23)&gt;0,"",B23)</f>
      </c>
      <c r="Q23">
        <f t="shared" si="6"/>
        <v>0</v>
      </c>
      <c r="S23">
        <f t="shared" si="7"/>
        <v>22</v>
      </c>
    </row>
    <row r="24" spans="1:19" ht="15.75">
      <c r="A24" s="3">
        <f>IF(G24&gt;0,RANK(G24,G:G)+COUNTIF($G$2:G24,G24)-1,"")</f>
        <v>18</v>
      </c>
      <c r="B24" s="71" t="s">
        <v>32</v>
      </c>
      <c r="C24" s="72" t="s">
        <v>72</v>
      </c>
      <c r="D24" s="73">
        <v>171</v>
      </c>
      <c r="E24" s="74">
        <v>187</v>
      </c>
      <c r="F24" s="76">
        <v>231</v>
      </c>
      <c r="G24" s="14">
        <f t="shared" si="0"/>
        <v>196.33333333333334</v>
      </c>
      <c r="H24" s="9">
        <f t="shared" si="1"/>
        <v>589</v>
      </c>
      <c r="J24" s="15">
        <f t="shared" si="2"/>
        <v>23</v>
      </c>
      <c r="K24" s="16">
        <f t="shared" si="3"/>
      </c>
      <c r="L24" s="17">
        <f t="shared" si="4"/>
        <v>0</v>
      </c>
      <c r="M24" s="18">
        <f t="shared" si="5"/>
        <v>0</v>
      </c>
      <c r="O24">
        <f>IF(Q24&gt;0,RANK(Q24,Q:Q)+COUNTIF($Q$2:Q24,Q24)-1,"")</f>
      </c>
      <c r="P24">
        <f>IF(COUNTIF(P$2:P23,B24)&gt;0,"",B24)</f>
      </c>
      <c r="Q24">
        <f t="shared" si="6"/>
        <v>0</v>
      </c>
      <c r="S24">
        <f t="shared" si="7"/>
        <v>23</v>
      </c>
    </row>
    <row r="25" spans="1:19" ht="15.75">
      <c r="A25" s="3">
        <f>IF(G25&gt;0,RANK(G25,G:G)+COUNTIF($G$2:G25,G25)-1,"")</f>
        <v>30</v>
      </c>
      <c r="B25" s="71" t="s">
        <v>32</v>
      </c>
      <c r="C25" s="72" t="s">
        <v>73</v>
      </c>
      <c r="D25" s="73">
        <v>135</v>
      </c>
      <c r="E25" s="74">
        <v>227</v>
      </c>
      <c r="F25" s="76">
        <v>160</v>
      </c>
      <c r="G25" s="14">
        <f t="shared" si="0"/>
        <v>174</v>
      </c>
      <c r="H25" s="9">
        <f t="shared" si="1"/>
        <v>522</v>
      </c>
      <c r="J25" s="15">
        <f t="shared" si="2"/>
        <v>24</v>
      </c>
      <c r="K25" s="16">
        <f t="shared" si="3"/>
      </c>
      <c r="L25" s="17">
        <f t="shared" si="4"/>
        <v>0</v>
      </c>
      <c r="M25" s="18">
        <f t="shared" si="5"/>
        <v>0</v>
      </c>
      <c r="O25">
        <f>IF(Q25&gt;0,RANK(Q25,Q:Q)+COUNTIF($Q$2:Q25,Q25)-1,"")</f>
      </c>
      <c r="P25">
        <f>IF(COUNTIF(P$2:P24,B25)&gt;0,"",B25)</f>
      </c>
      <c r="Q25">
        <f t="shared" si="6"/>
        <v>0</v>
      </c>
      <c r="S25">
        <f t="shared" si="7"/>
        <v>24</v>
      </c>
    </row>
    <row r="26" spans="1:19" ht="15.75">
      <c r="A26" s="3">
        <f>IF(G26&gt;0,RANK(G26,G:G)+COUNTIF($G$2:G26,G26)-1,"")</f>
        <v>11</v>
      </c>
      <c r="B26" s="71" t="s">
        <v>33</v>
      </c>
      <c r="C26" s="72" t="s">
        <v>74</v>
      </c>
      <c r="D26" s="73">
        <v>224</v>
      </c>
      <c r="E26" s="74">
        <v>203</v>
      </c>
      <c r="F26" s="76">
        <v>184</v>
      </c>
      <c r="G26" s="14">
        <f t="shared" si="0"/>
        <v>203.66666666666666</v>
      </c>
      <c r="H26" s="9">
        <f t="shared" si="1"/>
        <v>611</v>
      </c>
      <c r="J26" s="15">
        <f t="shared" si="2"/>
        <v>25</v>
      </c>
      <c r="K26" s="16">
        <f t="shared" si="3"/>
      </c>
      <c r="L26" s="17">
        <f t="shared" si="4"/>
        <v>0</v>
      </c>
      <c r="M26" s="18">
        <f t="shared" si="5"/>
        <v>0</v>
      </c>
      <c r="O26">
        <f>IF(Q26&gt;0,RANK(Q26,Q:Q)+COUNTIF($Q$2:Q26,Q26)-1,"")</f>
        <v>5</v>
      </c>
      <c r="P26" t="str">
        <f>IF(COUNTIF(P$2:P25,B26)&gt;0,"",B26)</f>
        <v>KAZAN </v>
      </c>
      <c r="Q26">
        <f t="shared" si="6"/>
        <v>2780</v>
      </c>
      <c r="S26">
        <f t="shared" si="7"/>
        <v>25</v>
      </c>
    </row>
    <row r="27" spans="1:19" ht="15.75">
      <c r="A27" s="3">
        <f>IF(G27&gt;0,RANK(G27,G:G)+COUNTIF($G$2:G27,G27)-1,"")</f>
        <v>17</v>
      </c>
      <c r="B27" s="71" t="s">
        <v>33</v>
      </c>
      <c r="C27" s="72" t="s">
        <v>75</v>
      </c>
      <c r="D27" s="73">
        <v>168</v>
      </c>
      <c r="E27" s="74">
        <v>211</v>
      </c>
      <c r="F27" s="76">
        <v>212</v>
      </c>
      <c r="G27" s="14">
        <f t="shared" si="0"/>
        <v>197</v>
      </c>
      <c r="H27" s="9">
        <f t="shared" si="1"/>
        <v>591</v>
      </c>
      <c r="J27" s="15">
        <f t="shared" si="2"/>
        <v>26</v>
      </c>
      <c r="K27" s="16">
        <f t="shared" si="3"/>
      </c>
      <c r="L27" s="17">
        <f t="shared" si="4"/>
        <v>0</v>
      </c>
      <c r="M27" s="18">
        <f t="shared" si="5"/>
        <v>0</v>
      </c>
      <c r="O27">
        <f>IF(Q27&gt;0,RANK(Q27,Q:Q)+COUNTIF($Q$2:Q27,Q27)-1,"")</f>
      </c>
      <c r="P27">
        <f>IF(COUNTIF(P$2:P26,B27)&gt;0,"",B27)</f>
      </c>
      <c r="Q27">
        <f t="shared" si="6"/>
        <v>0</v>
      </c>
      <c r="S27">
        <f t="shared" si="7"/>
        <v>26</v>
      </c>
    </row>
    <row r="28" spans="1:19" ht="15.75">
      <c r="A28" s="3">
        <f>IF(G28&gt;0,RANK(G28,G:G)+COUNTIF($G$2:G28,G28)-1,"")</f>
        <v>40</v>
      </c>
      <c r="B28" s="71" t="s">
        <v>33</v>
      </c>
      <c r="C28" s="72" t="s">
        <v>76</v>
      </c>
      <c r="D28" s="73">
        <v>163</v>
      </c>
      <c r="E28" s="74">
        <v>139</v>
      </c>
      <c r="F28" s="76"/>
      <c r="G28" s="14">
        <f t="shared" si="0"/>
        <v>151</v>
      </c>
      <c r="H28" s="9">
        <f t="shared" si="1"/>
        <v>302</v>
      </c>
      <c r="J28" s="15">
        <f t="shared" si="2"/>
        <v>27</v>
      </c>
      <c r="K28" s="16">
        <f t="shared" si="3"/>
      </c>
      <c r="L28" s="17">
        <f t="shared" si="4"/>
        <v>0</v>
      </c>
      <c r="M28" s="18">
        <f t="shared" si="5"/>
        <v>0</v>
      </c>
      <c r="O28">
        <f>IF(Q28&gt;0,RANK(Q28,Q:Q)+COUNTIF($Q$2:Q28,Q28)-1,"")</f>
      </c>
      <c r="P28">
        <f>IF(COUNTIF(P$2:P27,B28)&gt;0,"",B28)</f>
      </c>
      <c r="Q28">
        <f t="shared" si="6"/>
        <v>0</v>
      </c>
      <c r="S28">
        <f t="shared" si="7"/>
        <v>27</v>
      </c>
    </row>
    <row r="29" spans="1:19" ht="15.75">
      <c r="A29" s="3">
        <f>IF(G29&gt;0,RANK(G29,G:G)+COUNTIF($G$2:G29,G29)-1,"")</f>
        <v>35</v>
      </c>
      <c r="B29" s="71" t="s">
        <v>33</v>
      </c>
      <c r="C29" s="72" t="s">
        <v>77</v>
      </c>
      <c r="D29" s="73"/>
      <c r="E29" s="74"/>
      <c r="F29" s="76">
        <v>165</v>
      </c>
      <c r="G29" s="14">
        <f t="shared" si="0"/>
        <v>165</v>
      </c>
      <c r="H29" s="9">
        <f t="shared" si="1"/>
        <v>165</v>
      </c>
      <c r="J29" s="15">
        <f t="shared" si="2"/>
        <v>28</v>
      </c>
      <c r="K29" s="16">
        <f t="shared" si="3"/>
      </c>
      <c r="L29" s="17">
        <f t="shared" si="4"/>
        <v>0</v>
      </c>
      <c r="M29" s="18">
        <f t="shared" si="5"/>
        <v>0</v>
      </c>
      <c r="O29">
        <f>IF(Q29&gt;0,RANK(Q29,Q:Q)+COUNTIF($Q$2:Q29,Q29)-1,"")</f>
      </c>
      <c r="P29">
        <f>IF(COUNTIF(P$2:P28,B29)&gt;0,"",B29)</f>
      </c>
      <c r="Q29">
        <f t="shared" si="6"/>
        <v>0</v>
      </c>
      <c r="S29">
        <f t="shared" si="7"/>
        <v>28</v>
      </c>
    </row>
    <row r="30" spans="1:19" ht="15.75">
      <c r="A30" s="3">
        <f>IF(G30&gt;0,RANK(G30,G:G)+COUNTIF($G$2:G30,G30)-1,"")</f>
        <v>37</v>
      </c>
      <c r="B30" s="71" t="s">
        <v>33</v>
      </c>
      <c r="C30" s="72" t="s">
        <v>78</v>
      </c>
      <c r="D30" s="73">
        <v>190</v>
      </c>
      <c r="E30" s="74">
        <v>138</v>
      </c>
      <c r="F30" s="76">
        <v>156</v>
      </c>
      <c r="G30" s="14">
        <f t="shared" si="0"/>
        <v>161.33333333333334</v>
      </c>
      <c r="H30" s="9">
        <f t="shared" si="1"/>
        <v>484</v>
      </c>
      <c r="J30" s="15">
        <f t="shared" si="2"/>
        <v>29</v>
      </c>
      <c r="K30" s="16">
        <f t="shared" si="3"/>
      </c>
      <c r="L30" s="17">
        <f t="shared" si="4"/>
        <v>0</v>
      </c>
      <c r="M30" s="18">
        <f t="shared" si="5"/>
        <v>0</v>
      </c>
      <c r="O30">
        <f>IF(Q30&gt;0,RANK(Q30,Q:Q)+COUNTIF($Q$2:Q30,Q30)-1,"")</f>
      </c>
      <c r="P30">
        <f>IF(COUNTIF(P$2:P29,B30)&gt;0,"",B30)</f>
      </c>
      <c r="Q30">
        <f t="shared" si="6"/>
        <v>0</v>
      </c>
      <c r="S30">
        <f t="shared" si="7"/>
        <v>29</v>
      </c>
    </row>
    <row r="31" spans="1:19" ht="15.75">
      <c r="A31" s="3">
        <f>IF(G31&gt;0,RANK(G31,G:G)+COUNTIF($G$2:G31,G31)-1,"")</f>
        <v>8</v>
      </c>
      <c r="B31" s="71" t="s">
        <v>33</v>
      </c>
      <c r="C31" s="72" t="s">
        <v>79</v>
      </c>
      <c r="D31" s="73">
        <v>215</v>
      </c>
      <c r="E31" s="74">
        <v>188</v>
      </c>
      <c r="F31" s="76">
        <v>224</v>
      </c>
      <c r="G31" s="14">
        <f t="shared" si="0"/>
        <v>209</v>
      </c>
      <c r="H31" s="9">
        <f t="shared" si="1"/>
        <v>627</v>
      </c>
      <c r="J31" s="15">
        <f t="shared" si="2"/>
        <v>30</v>
      </c>
      <c r="K31" s="16">
        <f t="shared" si="3"/>
      </c>
      <c r="L31" s="17">
        <f t="shared" si="4"/>
        <v>0</v>
      </c>
      <c r="M31" s="18">
        <f t="shared" si="5"/>
        <v>0</v>
      </c>
      <c r="O31">
        <f>IF(Q31&gt;0,RANK(Q31,Q:Q)+COUNTIF($Q$2:Q31,Q31)-1,"")</f>
      </c>
      <c r="P31">
        <f>IF(COUNTIF(P$2:P30,B31)&gt;0,"",B31)</f>
      </c>
      <c r="Q31">
        <f t="shared" si="6"/>
        <v>0</v>
      </c>
      <c r="S31">
        <f t="shared" si="7"/>
        <v>30</v>
      </c>
    </row>
    <row r="32" spans="1:19" ht="15.75">
      <c r="A32" s="3">
        <f>IF(G32&gt;0,RANK(G32,G:G)+COUNTIF($G$2:G32,G32)-1,"")</f>
        <v>41</v>
      </c>
      <c r="B32" s="71" t="s">
        <v>34</v>
      </c>
      <c r="C32" s="72" t="s">
        <v>80</v>
      </c>
      <c r="D32" s="73">
        <v>148</v>
      </c>
      <c r="E32" s="74">
        <v>148</v>
      </c>
      <c r="F32" s="76">
        <v>150</v>
      </c>
      <c r="G32" s="14">
        <f t="shared" si="0"/>
        <v>148.66666666666666</v>
      </c>
      <c r="H32" s="9">
        <f t="shared" si="1"/>
        <v>446</v>
      </c>
      <c r="J32" s="15">
        <f t="shared" si="2"/>
        <v>31</v>
      </c>
      <c r="K32" s="16">
        <f t="shared" si="3"/>
      </c>
      <c r="L32" s="17">
        <f t="shared" si="4"/>
        <v>0</v>
      </c>
      <c r="M32" s="18">
        <f t="shared" si="5"/>
        <v>0</v>
      </c>
      <c r="O32">
        <f>IF(Q32&gt;0,RANK(Q32,Q:Q)+COUNTIF($Q$2:Q32,Q32)-1,"")</f>
        <v>8</v>
      </c>
      <c r="P32" t="str">
        <f>IF(COUNTIF(P$2:P31,B32)&gt;0,"",B32)</f>
        <v>PURSAKLAR</v>
      </c>
      <c r="Q32">
        <f t="shared" si="6"/>
        <v>2710</v>
      </c>
      <c r="S32">
        <f t="shared" si="7"/>
        <v>31</v>
      </c>
    </row>
    <row r="33" spans="1:19" ht="15.75" customHeight="1">
      <c r="A33" s="3">
        <f>IF(G33&gt;0,RANK(G33,G:G)+COUNTIF($G$2:G33,G33)-1,"")</f>
        <v>36</v>
      </c>
      <c r="B33" s="71" t="s">
        <v>34</v>
      </c>
      <c r="C33" s="72" t="s">
        <v>81</v>
      </c>
      <c r="D33" s="73">
        <v>135</v>
      </c>
      <c r="E33" s="74">
        <v>161</v>
      </c>
      <c r="F33" s="76">
        <v>196</v>
      </c>
      <c r="G33" s="14">
        <f t="shared" si="0"/>
        <v>164</v>
      </c>
      <c r="H33" s="9">
        <f t="shared" si="1"/>
        <v>492</v>
      </c>
      <c r="J33" s="15">
        <f t="shared" si="2"/>
        <v>32</v>
      </c>
      <c r="K33" s="16">
        <f t="shared" si="3"/>
      </c>
      <c r="L33" s="17">
        <f t="shared" si="4"/>
        <v>0</v>
      </c>
      <c r="M33" s="18">
        <f t="shared" si="5"/>
        <v>0</v>
      </c>
      <c r="O33">
        <f>IF(Q33&gt;0,RANK(Q33,Q:Q)+COUNTIF($Q$2:Q33,Q33)-1,"")</f>
      </c>
      <c r="P33">
        <f>IF(COUNTIF(P$2:P32,B33)&gt;0,"",B33)</f>
      </c>
      <c r="Q33">
        <f t="shared" si="6"/>
        <v>0</v>
      </c>
      <c r="S33">
        <f t="shared" si="7"/>
        <v>32</v>
      </c>
    </row>
    <row r="34" spans="1:19" ht="15.75" customHeight="1">
      <c r="A34" s="3">
        <f>IF(G34&gt;0,RANK(G34,G:G)+COUNTIF($G$2:G34,G34)-1,"")</f>
        <v>26</v>
      </c>
      <c r="B34" s="71" t="s">
        <v>34</v>
      </c>
      <c r="C34" s="72" t="s">
        <v>82</v>
      </c>
      <c r="D34" s="73">
        <v>177</v>
      </c>
      <c r="E34" s="74">
        <v>209</v>
      </c>
      <c r="F34" s="76">
        <v>156</v>
      </c>
      <c r="G34" s="14">
        <f aca="true" t="shared" si="8" ref="G34:G65">IF(SUM(D34:F34)&gt;0,AVERAGE(D34:F34),0)</f>
        <v>180.66666666666666</v>
      </c>
      <c r="H34" s="9">
        <f aca="true" t="shared" si="9" ref="H34:H65">SUM(D34:F34)</f>
        <v>542</v>
      </c>
      <c r="J34" s="15">
        <f t="shared" si="2"/>
        <v>33</v>
      </c>
      <c r="K34" s="16">
        <f t="shared" si="3"/>
      </c>
      <c r="L34" s="17">
        <f t="shared" si="4"/>
        <v>0</v>
      </c>
      <c r="M34" s="18">
        <f t="shared" si="5"/>
        <v>0</v>
      </c>
      <c r="O34">
        <f>IF(Q34&gt;0,RANK(Q34,Q:Q)+COUNTIF($Q$2:Q34,Q34)-1,"")</f>
      </c>
      <c r="P34">
        <f>IF(COUNTIF(P$2:P33,B34)&gt;0,"",B34)</f>
      </c>
      <c r="Q34">
        <f t="shared" si="6"/>
        <v>0</v>
      </c>
      <c r="S34">
        <f t="shared" si="7"/>
        <v>33</v>
      </c>
    </row>
    <row r="35" spans="1:19" ht="15.75" customHeight="1">
      <c r="A35" s="3">
        <f>IF(G35&gt;0,RANK(G35,G:G)+COUNTIF($G$2:G35,G35)-1,"")</f>
        <v>3</v>
      </c>
      <c r="B35" s="71" t="s">
        <v>34</v>
      </c>
      <c r="C35" s="72" t="s">
        <v>83</v>
      </c>
      <c r="D35" s="73">
        <v>252</v>
      </c>
      <c r="E35" s="74">
        <v>258</v>
      </c>
      <c r="F35" s="76">
        <v>145</v>
      </c>
      <c r="G35" s="14">
        <f t="shared" si="8"/>
        <v>218.33333333333334</v>
      </c>
      <c r="H35" s="9">
        <f t="shared" si="9"/>
        <v>655</v>
      </c>
      <c r="J35" s="15">
        <f aca="true" t="shared" si="10" ref="J35:J66">J34+1</f>
        <v>34</v>
      </c>
      <c r="K35" s="16">
        <f t="shared" si="3"/>
      </c>
      <c r="L35" s="17">
        <f t="shared" si="4"/>
        <v>0</v>
      </c>
      <c r="M35" s="18">
        <f t="shared" si="5"/>
        <v>0</v>
      </c>
      <c r="O35">
        <f>IF(Q35&gt;0,RANK(Q35,Q:Q)+COUNTIF($Q$2:Q35,Q35)-1,"")</f>
      </c>
      <c r="P35">
        <f>IF(COUNTIF(P$2:P34,B35)&gt;0,"",B35)</f>
      </c>
      <c r="Q35">
        <f t="shared" si="6"/>
        <v>0</v>
      </c>
      <c r="S35">
        <f t="shared" si="7"/>
        <v>34</v>
      </c>
    </row>
    <row r="36" spans="1:19" ht="15.75" customHeight="1">
      <c r="A36" s="3">
        <f>IF(G36&gt;0,RANK(G36,G:G)+COUNTIF($G$2:G36,G36)-1,"")</f>
      </c>
      <c r="B36" s="71" t="s">
        <v>34</v>
      </c>
      <c r="C36" s="72" t="s">
        <v>84</v>
      </c>
      <c r="D36" s="73"/>
      <c r="E36" s="74"/>
      <c r="F36" s="76"/>
      <c r="G36" s="14">
        <f t="shared" si="8"/>
        <v>0</v>
      </c>
      <c r="H36" s="9">
        <f t="shared" si="9"/>
        <v>0</v>
      </c>
      <c r="J36" s="15">
        <f t="shared" si="10"/>
        <v>35</v>
      </c>
      <c r="K36" s="16">
        <f t="shared" si="3"/>
      </c>
      <c r="L36" s="17">
        <f t="shared" si="4"/>
        <v>0</v>
      </c>
      <c r="M36" s="18">
        <f t="shared" si="5"/>
        <v>0</v>
      </c>
      <c r="O36">
        <f>IF(Q36&gt;0,RANK(Q36,Q:Q)+COUNTIF($Q$2:Q36,Q36)-1,"")</f>
      </c>
      <c r="P36">
        <f>IF(COUNTIF(P$2:P35,B36)&gt;0,"",B36)</f>
      </c>
      <c r="Q36">
        <f t="shared" si="6"/>
        <v>0</v>
      </c>
      <c r="S36">
        <f t="shared" si="7"/>
        <v>35</v>
      </c>
    </row>
    <row r="37" spans="1:19" ht="14.25" customHeight="1">
      <c r="A37" s="3">
        <f>IF(G37&gt;0,RANK(G37,G:G)+COUNTIF($G$2:G37,G37)-1,"")</f>
        <v>19</v>
      </c>
      <c r="B37" s="71" t="s">
        <v>34</v>
      </c>
      <c r="C37" s="72" t="s">
        <v>111</v>
      </c>
      <c r="D37" s="73">
        <v>191</v>
      </c>
      <c r="E37" s="74">
        <v>215</v>
      </c>
      <c r="F37" s="76">
        <v>169</v>
      </c>
      <c r="G37" s="14">
        <f t="shared" si="8"/>
        <v>191.66666666666666</v>
      </c>
      <c r="H37" s="9">
        <f t="shared" si="9"/>
        <v>575</v>
      </c>
      <c r="J37" s="15">
        <f t="shared" si="10"/>
        <v>36</v>
      </c>
      <c r="K37" s="16">
        <f t="shared" si="3"/>
      </c>
      <c r="L37" s="17">
        <f t="shared" si="4"/>
        <v>0</v>
      </c>
      <c r="M37" s="18">
        <f t="shared" si="5"/>
        <v>0</v>
      </c>
      <c r="O37">
        <f>IF(Q37&gt;0,RANK(Q37,Q:Q)+COUNTIF($Q$2:Q37,Q37)-1,"")</f>
      </c>
      <c r="P37">
        <f>IF(COUNTIF(P$2:P36,B37)&gt;0,"",B37)</f>
      </c>
      <c r="Q37">
        <f t="shared" si="6"/>
        <v>0</v>
      </c>
      <c r="S37">
        <f t="shared" si="7"/>
        <v>36</v>
      </c>
    </row>
    <row r="38" spans="1:19" ht="15.75">
      <c r="A38" s="3">
        <f>IF(G38&gt;0,RANK(G38,G:G)+COUNTIF($G$2:G38,G38)-1,"")</f>
        <v>27</v>
      </c>
      <c r="B38" s="71" t="s">
        <v>37</v>
      </c>
      <c r="C38" s="72" t="s">
        <v>85</v>
      </c>
      <c r="D38" s="73">
        <v>165</v>
      </c>
      <c r="E38" s="74">
        <v>218</v>
      </c>
      <c r="F38" s="76">
        <v>154</v>
      </c>
      <c r="G38" s="14">
        <f t="shared" si="8"/>
        <v>179</v>
      </c>
      <c r="H38" s="9">
        <f t="shared" si="9"/>
        <v>537</v>
      </c>
      <c r="J38" s="15">
        <f t="shared" si="10"/>
        <v>37</v>
      </c>
      <c r="K38" s="16">
        <f t="shared" si="3"/>
      </c>
      <c r="L38" s="17">
        <f t="shared" si="4"/>
        <v>0</v>
      </c>
      <c r="M38" s="18">
        <f t="shared" si="5"/>
        <v>0</v>
      </c>
      <c r="O38">
        <f>IF(Q38&gt;0,RANK(Q38,Q:Q)+COUNTIF($Q$2:Q38,Q38)-1,"")</f>
        <v>6</v>
      </c>
      <c r="P38" t="str">
        <f>IF(COUNTIF(P$2:P37,B38)&gt;0,"",B38)</f>
        <v>NİLÜFER BEL</v>
      </c>
      <c r="Q38">
        <f t="shared" si="6"/>
        <v>2718</v>
      </c>
      <c r="S38">
        <f t="shared" si="7"/>
        <v>37</v>
      </c>
    </row>
    <row r="39" spans="1:19" ht="15.75">
      <c r="A39" s="3">
        <f>IF(G39&gt;0,RANK(G39,G:G)+COUNTIF($G$2:G39,G39)-1,"")</f>
        <v>38</v>
      </c>
      <c r="B39" s="71" t="s">
        <v>37</v>
      </c>
      <c r="C39" s="72" t="s">
        <v>86</v>
      </c>
      <c r="D39" s="73">
        <v>138</v>
      </c>
      <c r="E39" s="74">
        <v>145</v>
      </c>
      <c r="F39" s="76">
        <v>175</v>
      </c>
      <c r="G39" s="14">
        <f t="shared" si="8"/>
        <v>152.66666666666666</v>
      </c>
      <c r="H39" s="9">
        <f t="shared" si="9"/>
        <v>458</v>
      </c>
      <c r="J39" s="15">
        <f t="shared" si="10"/>
        <v>38</v>
      </c>
      <c r="K39" s="16">
        <f t="shared" si="3"/>
      </c>
      <c r="L39" s="17">
        <f t="shared" si="4"/>
        <v>0</v>
      </c>
      <c r="M39" s="18">
        <f t="shared" si="5"/>
        <v>0</v>
      </c>
      <c r="O39">
        <f>IF(Q39&gt;0,RANK(Q39,Q:Q)+COUNTIF($Q$2:Q39,Q39)-1,"")</f>
      </c>
      <c r="P39">
        <f>IF(COUNTIF(P$2:P38,B39)&gt;0,"",B39)</f>
      </c>
      <c r="Q39">
        <f t="shared" si="6"/>
        <v>0</v>
      </c>
      <c r="S39">
        <f t="shared" si="7"/>
        <v>38</v>
      </c>
    </row>
    <row r="40" spans="1:19" ht="15.75">
      <c r="A40" s="3">
        <f>IF(G40&gt;0,RANK(G40,G:G)+COUNTIF($G$2:G40,G40)-1,"")</f>
      </c>
      <c r="B40" s="71" t="s">
        <v>37</v>
      </c>
      <c r="C40" s="72" t="s">
        <v>87</v>
      </c>
      <c r="D40" s="73"/>
      <c r="E40" s="74"/>
      <c r="F40" s="76"/>
      <c r="G40" s="14">
        <f t="shared" si="8"/>
        <v>0</v>
      </c>
      <c r="H40" s="9">
        <f t="shared" si="9"/>
        <v>0</v>
      </c>
      <c r="J40" s="15">
        <f t="shared" si="10"/>
        <v>39</v>
      </c>
      <c r="K40" s="16">
        <f t="shared" si="3"/>
      </c>
      <c r="L40" s="17">
        <f t="shared" si="4"/>
        <v>0</v>
      </c>
      <c r="M40" s="18">
        <f t="shared" si="5"/>
        <v>0</v>
      </c>
      <c r="O40">
        <f>IF(Q40&gt;0,RANK(Q40,Q:Q)+COUNTIF($Q$2:Q40,Q40)-1,"")</f>
      </c>
      <c r="P40">
        <f>IF(COUNTIF(P$2:P39,B40)&gt;0,"",B40)</f>
      </c>
      <c r="Q40">
        <f t="shared" si="6"/>
        <v>0</v>
      </c>
      <c r="S40">
        <f t="shared" si="7"/>
        <v>39</v>
      </c>
    </row>
    <row r="41" spans="1:19" ht="15.75">
      <c r="A41" s="3">
        <f>IF(G41&gt;0,RANK(G41,G:G)+COUNTIF($G$2:G41,G41)-1,"")</f>
        <v>14</v>
      </c>
      <c r="B41" s="71" t="s">
        <v>37</v>
      </c>
      <c r="C41" s="72" t="s">
        <v>88</v>
      </c>
      <c r="D41" s="73">
        <v>189</v>
      </c>
      <c r="E41" s="74">
        <v>244</v>
      </c>
      <c r="F41" s="76">
        <v>172</v>
      </c>
      <c r="G41" s="14">
        <f t="shared" si="8"/>
        <v>201.66666666666666</v>
      </c>
      <c r="H41" s="9">
        <f t="shared" si="9"/>
        <v>605</v>
      </c>
      <c r="J41" s="15">
        <f t="shared" si="10"/>
        <v>40</v>
      </c>
      <c r="K41" s="16">
        <f t="shared" si="3"/>
      </c>
      <c r="L41" s="17">
        <f t="shared" si="4"/>
        <v>0</v>
      </c>
      <c r="M41" s="18">
        <f t="shared" si="5"/>
        <v>0</v>
      </c>
      <c r="O41">
        <f>IF(Q41&gt;0,RANK(Q41,Q:Q)+COUNTIF($Q$2:Q41,Q41)-1,"")</f>
      </c>
      <c r="P41">
        <f>IF(COUNTIF(P$2:P40,B41)&gt;0,"",B41)</f>
      </c>
      <c r="Q41">
        <f t="shared" si="6"/>
        <v>0</v>
      </c>
      <c r="S41">
        <f t="shared" si="7"/>
        <v>40</v>
      </c>
    </row>
    <row r="42" spans="1:19" ht="15.75">
      <c r="A42" s="3">
        <f>IF(G42&gt;0,RANK(G42,G:G)+COUNTIF($G$2:G42,G42)-1,"")</f>
        <v>20</v>
      </c>
      <c r="B42" s="71" t="s">
        <v>37</v>
      </c>
      <c r="C42" s="72" t="s">
        <v>89</v>
      </c>
      <c r="D42" s="73">
        <v>170</v>
      </c>
      <c r="E42" s="74">
        <v>209</v>
      </c>
      <c r="F42" s="76">
        <v>191</v>
      </c>
      <c r="G42" s="14">
        <f t="shared" si="8"/>
        <v>190</v>
      </c>
      <c r="H42" s="9">
        <f t="shared" si="9"/>
        <v>570</v>
      </c>
      <c r="J42" s="15">
        <f t="shared" si="10"/>
        <v>41</v>
      </c>
      <c r="K42" s="16">
        <f t="shared" si="3"/>
      </c>
      <c r="L42" s="17">
        <f t="shared" si="4"/>
        <v>0</v>
      </c>
      <c r="M42" s="18">
        <f t="shared" si="5"/>
        <v>0</v>
      </c>
      <c r="O42">
        <f>IF(Q42&gt;0,RANK(Q42,Q:Q)+COUNTIF($Q$2:Q42,Q42)-1,"")</f>
      </c>
      <c r="P42">
        <f>IF(COUNTIF(P$2:P41,B42)&gt;0,"",B42)</f>
      </c>
      <c r="Q42">
        <f t="shared" si="6"/>
        <v>0</v>
      </c>
      <c r="S42">
        <f t="shared" si="7"/>
        <v>41</v>
      </c>
    </row>
    <row r="43" spans="1:19" ht="15.75">
      <c r="A43" s="3">
        <f>IF(G43&gt;0,RANK(G43,G:G)+COUNTIF($G$2:G43,G43)-1,"")</f>
        <v>25</v>
      </c>
      <c r="B43" s="71" t="s">
        <v>37</v>
      </c>
      <c r="C43" s="72" t="s">
        <v>90</v>
      </c>
      <c r="D43" s="73">
        <v>175</v>
      </c>
      <c r="E43" s="74">
        <v>182</v>
      </c>
      <c r="F43" s="76">
        <v>191</v>
      </c>
      <c r="G43" s="14">
        <f t="shared" si="8"/>
        <v>182.66666666666666</v>
      </c>
      <c r="H43" s="9">
        <f t="shared" si="9"/>
        <v>548</v>
      </c>
      <c r="J43" s="15">
        <f t="shared" si="10"/>
        <v>42</v>
      </c>
      <c r="K43" s="16">
        <f t="shared" si="3"/>
      </c>
      <c r="L43" s="17">
        <f t="shared" si="4"/>
        <v>0</v>
      </c>
      <c r="M43" s="18">
        <f t="shared" si="5"/>
        <v>0</v>
      </c>
      <c r="O43">
        <f>IF(Q43&gt;0,RANK(Q43,Q:Q)+COUNTIF($Q$2:Q43,Q43)-1,"")</f>
      </c>
      <c r="P43">
        <f>IF(COUNTIF(P$2:P42,B43)&gt;0,"",B43)</f>
      </c>
      <c r="Q43">
        <f t="shared" si="6"/>
        <v>0</v>
      </c>
      <c r="S43">
        <f t="shared" si="7"/>
        <v>42</v>
      </c>
    </row>
    <row r="44" spans="1:19" ht="15.75">
      <c r="A44" s="3">
        <f>IF(G44&gt;0,RANK(G44,G:G)+COUNTIF($G$2:G44,G44)-1,"")</f>
        <v>21</v>
      </c>
      <c r="B44" s="71" t="s">
        <v>35</v>
      </c>
      <c r="C44" s="72" t="s">
        <v>91</v>
      </c>
      <c r="D44" s="73">
        <v>169</v>
      </c>
      <c r="E44" s="74">
        <v>188</v>
      </c>
      <c r="F44" s="76">
        <v>209</v>
      </c>
      <c r="G44" s="14">
        <f t="shared" si="8"/>
        <v>188.66666666666666</v>
      </c>
      <c r="H44" s="9">
        <f t="shared" si="9"/>
        <v>566</v>
      </c>
      <c r="J44" s="15">
        <f t="shared" si="10"/>
        <v>43</v>
      </c>
      <c r="K44" s="16">
        <f t="shared" si="3"/>
      </c>
      <c r="L44" s="17">
        <f t="shared" si="4"/>
        <v>0</v>
      </c>
      <c r="M44" s="18">
        <f t="shared" si="5"/>
        <v>0</v>
      </c>
      <c r="O44">
        <f>IF(Q44&gt;0,RANK(Q44,Q:Q)+COUNTIF($Q$2:Q44,Q44)-1,"")</f>
        <v>3</v>
      </c>
      <c r="P44" t="str">
        <f>IF(COUNTIF(P$2:P43,B44)&gt;0,"",B44)</f>
        <v>ES ES</v>
      </c>
      <c r="Q44">
        <f t="shared" si="6"/>
        <v>2836</v>
      </c>
      <c r="S44">
        <f t="shared" si="7"/>
        <v>43</v>
      </c>
    </row>
    <row r="45" spans="1:19" ht="15.75">
      <c r="A45" s="3">
        <f>IF(G45&gt;0,RANK(G45,G:G)+COUNTIF($G$2:G45,G45)-1,"")</f>
      </c>
      <c r="B45" s="71" t="s">
        <v>35</v>
      </c>
      <c r="C45" s="72" t="s">
        <v>92</v>
      </c>
      <c r="D45" s="73"/>
      <c r="E45" s="74"/>
      <c r="F45" s="76"/>
      <c r="G45" s="14">
        <f t="shared" si="8"/>
        <v>0</v>
      </c>
      <c r="H45" s="9">
        <f t="shared" si="9"/>
        <v>0</v>
      </c>
      <c r="J45" s="15">
        <f t="shared" si="10"/>
        <v>44</v>
      </c>
      <c r="K45" s="16">
        <f t="shared" si="3"/>
      </c>
      <c r="L45" s="17">
        <f t="shared" si="4"/>
        <v>0</v>
      </c>
      <c r="M45" s="18">
        <f t="shared" si="5"/>
        <v>0</v>
      </c>
      <c r="O45">
        <f>IF(Q45&gt;0,RANK(Q45,Q:Q)+COUNTIF($Q$2:Q45,Q45)-1,"")</f>
      </c>
      <c r="P45">
        <f>IF(COUNTIF(P$2:P44,B45)&gt;0,"",B45)</f>
      </c>
      <c r="Q45">
        <f t="shared" si="6"/>
        <v>0</v>
      </c>
      <c r="S45">
        <f t="shared" si="7"/>
        <v>44</v>
      </c>
    </row>
    <row r="46" spans="1:19" ht="15.75">
      <c r="A46" s="3">
        <f>IF(G46&gt;0,RANK(G46,G:G)+COUNTIF($G$2:G46,G46)-1,"")</f>
        <v>4</v>
      </c>
      <c r="B46" s="71" t="s">
        <v>35</v>
      </c>
      <c r="C46" s="72" t="s">
        <v>93</v>
      </c>
      <c r="D46" s="73">
        <v>225</v>
      </c>
      <c r="E46" s="74">
        <v>229</v>
      </c>
      <c r="F46" s="76">
        <v>201</v>
      </c>
      <c r="G46" s="14">
        <f t="shared" si="8"/>
        <v>218.33333333333334</v>
      </c>
      <c r="H46" s="9">
        <f t="shared" si="9"/>
        <v>655</v>
      </c>
      <c r="J46" s="15">
        <f t="shared" si="10"/>
        <v>45</v>
      </c>
      <c r="K46" s="16">
        <f t="shared" si="3"/>
      </c>
      <c r="L46" s="17">
        <f t="shared" si="4"/>
        <v>0</v>
      </c>
      <c r="M46" s="18">
        <f t="shared" si="5"/>
        <v>0</v>
      </c>
      <c r="O46">
        <f>IF(Q46&gt;0,RANK(Q46,Q:Q)+COUNTIF($Q$2:Q46,Q46)-1,"")</f>
      </c>
      <c r="P46">
        <f>IF(COUNTIF(P$2:P45,B46)&gt;0,"",B46)</f>
      </c>
      <c r="Q46">
        <f t="shared" si="6"/>
        <v>0</v>
      </c>
      <c r="S46">
        <f t="shared" si="7"/>
        <v>45</v>
      </c>
    </row>
    <row r="47" spans="1:19" ht="15.75">
      <c r="A47" s="3">
        <f>IF(G47&gt;0,RANK(G47,G:G)+COUNTIF($G$2:G47,G47)-1,"")</f>
        <v>24</v>
      </c>
      <c r="B47" s="71" t="s">
        <v>35</v>
      </c>
      <c r="C47" s="72" t="s">
        <v>94</v>
      </c>
      <c r="D47" s="73">
        <v>169</v>
      </c>
      <c r="E47" s="74">
        <v>233</v>
      </c>
      <c r="F47" s="76">
        <v>148</v>
      </c>
      <c r="G47" s="14">
        <f t="shared" si="8"/>
        <v>183.33333333333334</v>
      </c>
      <c r="H47" s="9">
        <f t="shared" si="9"/>
        <v>550</v>
      </c>
      <c r="J47" s="15">
        <f t="shared" si="10"/>
        <v>46</v>
      </c>
      <c r="K47" s="16">
        <f t="shared" si="3"/>
      </c>
      <c r="L47" s="17">
        <f t="shared" si="4"/>
        <v>0</v>
      </c>
      <c r="M47" s="18">
        <f t="shared" si="5"/>
        <v>0</v>
      </c>
      <c r="O47">
        <f>IF(Q47&gt;0,RANK(Q47,Q:Q)+COUNTIF($Q$2:Q47,Q47)-1,"")</f>
      </c>
      <c r="P47">
        <f>IF(COUNTIF(P$2:P46,B47)&gt;0,"",B47)</f>
      </c>
      <c r="Q47">
        <f t="shared" si="6"/>
        <v>0</v>
      </c>
      <c r="S47">
        <f t="shared" si="7"/>
        <v>46</v>
      </c>
    </row>
    <row r="48" spans="1:19" ht="15.75">
      <c r="A48" s="3">
        <f>IF(G48&gt;0,RANK(G48,G:G)+COUNTIF($G$2:G48,G48)-1,"")</f>
        <v>28</v>
      </c>
      <c r="B48" s="71" t="s">
        <v>35</v>
      </c>
      <c r="C48" s="72" t="s">
        <v>95</v>
      </c>
      <c r="D48" s="73">
        <v>171</v>
      </c>
      <c r="E48" s="74">
        <v>196</v>
      </c>
      <c r="F48" s="76">
        <v>168</v>
      </c>
      <c r="G48" s="14">
        <f t="shared" si="8"/>
        <v>178.33333333333334</v>
      </c>
      <c r="H48" s="9">
        <f t="shared" si="9"/>
        <v>535</v>
      </c>
      <c r="J48" s="15">
        <f t="shared" si="10"/>
        <v>47</v>
      </c>
      <c r="K48" s="16">
        <f t="shared" si="3"/>
      </c>
      <c r="L48" s="17">
        <f t="shared" si="4"/>
        <v>0</v>
      </c>
      <c r="M48" s="18">
        <f t="shared" si="5"/>
        <v>0</v>
      </c>
      <c r="O48">
        <f>IF(Q48&gt;0,RANK(Q48,Q:Q)+COUNTIF($Q$2:Q48,Q48)-1,"")</f>
      </c>
      <c r="P48">
        <f>IF(COUNTIF(P$2:P47,B48)&gt;0,"",B48)</f>
      </c>
      <c r="Q48">
        <f t="shared" si="6"/>
        <v>0</v>
      </c>
      <c r="S48">
        <f t="shared" si="7"/>
        <v>47</v>
      </c>
    </row>
    <row r="49" spans="1:19" ht="15.75">
      <c r="A49" s="3">
        <f>IF(G49&gt;0,RANK(G49,G:G)+COUNTIF($G$2:G49,G49)-1,"")</f>
        <v>29</v>
      </c>
      <c r="B49" s="71" t="s">
        <v>35</v>
      </c>
      <c r="C49" s="72" t="s">
        <v>96</v>
      </c>
      <c r="D49" s="73">
        <v>177</v>
      </c>
      <c r="E49" s="74">
        <v>189</v>
      </c>
      <c r="F49" s="76">
        <v>164</v>
      </c>
      <c r="G49" s="14">
        <f t="shared" si="8"/>
        <v>176.66666666666666</v>
      </c>
      <c r="H49" s="9">
        <f t="shared" si="9"/>
        <v>530</v>
      </c>
      <c r="J49" s="15">
        <f t="shared" si="10"/>
        <v>48</v>
      </c>
      <c r="K49" s="16">
        <f t="shared" si="3"/>
      </c>
      <c r="L49" s="17">
        <f t="shared" si="4"/>
        <v>0</v>
      </c>
      <c r="M49" s="18">
        <f t="shared" si="5"/>
        <v>0</v>
      </c>
      <c r="O49">
        <f>IF(Q49&gt;0,RANK(Q49,Q:Q)+COUNTIF($Q$2:Q49,Q49)-1,"")</f>
      </c>
      <c r="P49">
        <f>IF(COUNTIF(P$2:P48,B49)&gt;0,"",B49)</f>
      </c>
      <c r="Q49">
        <f t="shared" si="6"/>
        <v>0</v>
      </c>
      <c r="S49">
        <f t="shared" si="7"/>
        <v>48</v>
      </c>
    </row>
    <row r="50" spans="1:19" ht="15.75">
      <c r="A50" s="3">
        <f>IF(G50&gt;0,RANK(G50,G:G)+COUNTIF($G$2:G50,G50)-1,"")</f>
        <v>44</v>
      </c>
      <c r="B50" s="71" t="s">
        <v>97</v>
      </c>
      <c r="C50" s="72" t="s">
        <v>98</v>
      </c>
      <c r="D50" s="73">
        <v>110</v>
      </c>
      <c r="E50" s="74">
        <v>131</v>
      </c>
      <c r="F50" s="76">
        <v>135</v>
      </c>
      <c r="G50" s="14">
        <f t="shared" si="8"/>
        <v>125.33333333333333</v>
      </c>
      <c r="H50" s="9">
        <f t="shared" si="9"/>
        <v>376</v>
      </c>
      <c r="J50" s="15">
        <f t="shared" si="10"/>
        <v>49</v>
      </c>
      <c r="K50" s="16">
        <f t="shared" si="3"/>
      </c>
      <c r="L50" s="17">
        <f t="shared" si="4"/>
        <v>0</v>
      </c>
      <c r="M50" s="18">
        <f t="shared" si="5"/>
        <v>0</v>
      </c>
      <c r="O50">
        <f>IF(Q50&gt;0,RANK(Q50,Q:Q)+COUNTIF($Q$2:Q50,Q50)-1,"")</f>
        <v>9</v>
      </c>
      <c r="P50" t="str">
        <f>IF(COUNTIF(P$2:P49,B50)&gt;0,"",B50)</f>
        <v>FOMGET</v>
      </c>
      <c r="Q50">
        <f t="shared" si="6"/>
        <v>1878</v>
      </c>
      <c r="S50">
        <f t="shared" si="7"/>
        <v>49</v>
      </c>
    </row>
    <row r="51" spans="1:19" ht="15.75">
      <c r="A51" s="3">
        <f>IF(G51&gt;0,RANK(G51,G:G)+COUNTIF($G$2:G51,G51)-1,"")</f>
        <v>45</v>
      </c>
      <c r="B51" s="71" t="s">
        <v>97</v>
      </c>
      <c r="C51" s="72" t="s">
        <v>99</v>
      </c>
      <c r="D51" s="73">
        <v>118</v>
      </c>
      <c r="E51" s="74">
        <v>132</v>
      </c>
      <c r="F51" s="77">
        <v>121</v>
      </c>
      <c r="G51" s="14">
        <f t="shared" si="8"/>
        <v>123.66666666666667</v>
      </c>
      <c r="H51" s="9">
        <f t="shared" si="9"/>
        <v>371</v>
      </c>
      <c r="J51" s="15">
        <f t="shared" si="10"/>
        <v>50</v>
      </c>
      <c r="K51" s="16">
        <f t="shared" si="3"/>
      </c>
      <c r="L51" s="17">
        <f t="shared" si="4"/>
        <v>0</v>
      </c>
      <c r="M51" s="18">
        <f t="shared" si="5"/>
        <v>0</v>
      </c>
      <c r="O51">
        <f>IF(Q51&gt;0,RANK(Q51,Q:Q)+COUNTIF($Q$2:Q51,Q51)-1,"")</f>
      </c>
      <c r="P51">
        <f>IF(COUNTIF(P$2:P50,B51)&gt;0,"",B51)</f>
      </c>
      <c r="Q51">
        <f t="shared" si="6"/>
        <v>0</v>
      </c>
      <c r="S51">
        <f t="shared" si="7"/>
        <v>50</v>
      </c>
    </row>
    <row r="52" spans="1:19" ht="15.75">
      <c r="A52" s="3">
        <f>IF(G52&gt;0,RANK(G52,G:G)+COUNTIF($G$2:G52,G52)-1,"")</f>
        <v>42</v>
      </c>
      <c r="B52" s="71" t="s">
        <v>97</v>
      </c>
      <c r="C52" s="72" t="s">
        <v>100</v>
      </c>
      <c r="D52" s="73">
        <v>132</v>
      </c>
      <c r="E52" s="74">
        <v>157</v>
      </c>
      <c r="F52" s="77">
        <v>128</v>
      </c>
      <c r="G52" s="14">
        <f t="shared" si="8"/>
        <v>139</v>
      </c>
      <c r="H52" s="9">
        <f t="shared" si="9"/>
        <v>417</v>
      </c>
      <c r="J52" s="15">
        <f t="shared" si="10"/>
        <v>51</v>
      </c>
      <c r="K52" s="16">
        <f t="shared" si="3"/>
      </c>
      <c r="L52" s="17">
        <f t="shared" si="4"/>
        <v>0</v>
      </c>
      <c r="M52" s="18">
        <f t="shared" si="5"/>
        <v>0</v>
      </c>
      <c r="O52">
        <f>IF(Q52&gt;0,RANK(Q52,Q:Q)+COUNTIF($Q$2:Q52,Q52)-1,"")</f>
      </c>
      <c r="P52">
        <f>IF(COUNTIF(P$2:P51,B52)&gt;0,"",B52)</f>
      </c>
      <c r="Q52">
        <f t="shared" si="6"/>
        <v>0</v>
      </c>
      <c r="S52">
        <f t="shared" si="7"/>
        <v>51</v>
      </c>
    </row>
    <row r="53" spans="1:19" ht="15.75">
      <c r="A53" s="3">
        <f>IF(G53&gt;0,RANK(G53,G:G)+COUNTIF($G$2:G53,G53)-1,"")</f>
        <v>43</v>
      </c>
      <c r="B53" s="71" t="s">
        <v>97</v>
      </c>
      <c r="C53" s="72" t="s">
        <v>101</v>
      </c>
      <c r="D53" s="73">
        <v>158</v>
      </c>
      <c r="E53" s="74">
        <v>121</v>
      </c>
      <c r="F53" s="77">
        <v>124</v>
      </c>
      <c r="G53" s="14">
        <f t="shared" si="8"/>
        <v>134.33333333333334</v>
      </c>
      <c r="H53" s="9">
        <f t="shared" si="9"/>
        <v>403</v>
      </c>
      <c r="J53" s="15">
        <f t="shared" si="10"/>
        <v>52</v>
      </c>
      <c r="K53" s="16">
        <f t="shared" si="3"/>
      </c>
      <c r="L53" s="17">
        <f t="shared" si="4"/>
        <v>0</v>
      </c>
      <c r="M53" s="18">
        <f t="shared" si="5"/>
        <v>0</v>
      </c>
      <c r="O53">
        <f>IF(Q53&gt;0,RANK(Q53,Q:Q)+COUNTIF($Q$2:Q53,Q53)-1,"")</f>
      </c>
      <c r="P53">
        <f>IF(COUNTIF(P$2:P52,B53)&gt;0,"",B53)</f>
      </c>
      <c r="Q53">
        <f t="shared" si="6"/>
        <v>0</v>
      </c>
      <c r="S53">
        <f t="shared" si="7"/>
        <v>52</v>
      </c>
    </row>
    <row r="54" spans="1:19" ht="15.75">
      <c r="A54" s="3">
        <f>IF(G54&gt;0,RANK(G54,G:G)+COUNTIF($G$2:G54,G54)-1,"")</f>
        <v>46</v>
      </c>
      <c r="B54" s="71" t="s">
        <v>97</v>
      </c>
      <c r="C54" s="72" t="s">
        <v>102</v>
      </c>
      <c r="D54" s="73">
        <v>78</v>
      </c>
      <c r="E54" s="74">
        <v>94</v>
      </c>
      <c r="F54" s="77">
        <v>139</v>
      </c>
      <c r="G54" s="14">
        <f t="shared" si="8"/>
        <v>103.66666666666667</v>
      </c>
      <c r="H54" s="9">
        <f t="shared" si="9"/>
        <v>311</v>
      </c>
      <c r="J54" s="15">
        <f t="shared" si="10"/>
        <v>53</v>
      </c>
      <c r="K54" s="16">
        <f t="shared" si="3"/>
      </c>
      <c r="L54" s="17">
        <f t="shared" si="4"/>
        <v>0</v>
      </c>
      <c r="M54" s="18">
        <f t="shared" si="5"/>
        <v>0</v>
      </c>
      <c r="O54">
        <f>IF(Q54&gt;0,RANK(Q54,Q:Q)+COUNTIF($Q$2:Q54,Q54)-1,"")</f>
      </c>
      <c r="P54">
        <f>IF(COUNTIF(P$2:P53,B54)&gt;0,"",B54)</f>
      </c>
      <c r="Q54">
        <f t="shared" si="6"/>
        <v>0</v>
      </c>
      <c r="S54">
        <f t="shared" si="7"/>
        <v>53</v>
      </c>
    </row>
    <row r="55" spans="1:19" ht="15.75">
      <c r="A55" s="3">
        <f>IF(G55&gt;0,RANK(G55,G:G)+COUNTIF($G$2:G55,G55)-1,"")</f>
      </c>
      <c r="B55" s="71" t="s">
        <v>97</v>
      </c>
      <c r="C55" s="72" t="s">
        <v>103</v>
      </c>
      <c r="D55" s="73"/>
      <c r="E55" s="74"/>
      <c r="F55" s="77"/>
      <c r="G55" s="14">
        <f t="shared" si="8"/>
        <v>0</v>
      </c>
      <c r="H55" s="9">
        <f t="shared" si="9"/>
        <v>0</v>
      </c>
      <c r="J55" s="15">
        <f t="shared" si="10"/>
        <v>54</v>
      </c>
      <c r="K55" s="16">
        <f t="shared" si="3"/>
      </c>
      <c r="L55" s="17">
        <f t="shared" si="4"/>
        <v>0</v>
      </c>
      <c r="M55" s="18">
        <f t="shared" si="5"/>
        <v>0</v>
      </c>
      <c r="O55">
        <f>IF(Q55&gt;0,RANK(Q55,Q:Q)+COUNTIF($Q$2:Q55,Q55)-1,"")</f>
      </c>
      <c r="P55">
        <f>IF(COUNTIF(P$2:P54,B55)&gt;0,"",B55)</f>
      </c>
      <c r="Q55">
        <f t="shared" si="6"/>
        <v>0</v>
      </c>
      <c r="S55">
        <f t="shared" si="7"/>
        <v>54</v>
      </c>
    </row>
    <row r="56" spans="1:19" ht="15.75">
      <c r="A56" s="3">
        <f>IF(G56&gt;0,RANK(G56,G:G)+COUNTIF($G$2:G56,G56)-1,"")</f>
      </c>
      <c r="B56" s="71"/>
      <c r="C56" s="72"/>
      <c r="D56" s="73"/>
      <c r="E56" s="74"/>
      <c r="F56" s="77"/>
      <c r="G56" s="14">
        <f t="shared" si="8"/>
        <v>0</v>
      </c>
      <c r="H56" s="9">
        <f t="shared" si="9"/>
        <v>0</v>
      </c>
      <c r="J56" s="15">
        <f t="shared" si="10"/>
        <v>55</v>
      </c>
      <c r="K56" s="16">
        <f t="shared" si="3"/>
      </c>
      <c r="L56" s="17">
        <f t="shared" si="4"/>
        <v>0</v>
      </c>
      <c r="M56" s="18">
        <f t="shared" si="5"/>
        <v>0</v>
      </c>
      <c r="O56">
        <f>IF(Q56&gt;0,RANK(Q56,Q:Q)+COUNTIF($Q$2:Q56,Q56)-1,"")</f>
      </c>
      <c r="P56">
        <f>IF(COUNTIF(P$2:P55,B56)&gt;0,"",B56)</f>
        <v>0</v>
      </c>
      <c r="Q56">
        <f t="shared" si="6"/>
        <v>0</v>
      </c>
      <c r="S56">
        <f t="shared" si="7"/>
        <v>55</v>
      </c>
    </row>
    <row r="57" spans="1:19" ht="15.75">
      <c r="A57" s="3">
        <f>IF(G57&gt;0,RANK(G57,G:G)+COUNTIF($G$2:G57,G57)-1,"")</f>
      </c>
      <c r="B57" s="71"/>
      <c r="C57" s="72"/>
      <c r="D57" s="73"/>
      <c r="E57" s="74"/>
      <c r="F57" s="77"/>
      <c r="G57" s="14">
        <f t="shared" si="8"/>
        <v>0</v>
      </c>
      <c r="H57" s="9">
        <f t="shared" si="9"/>
        <v>0</v>
      </c>
      <c r="J57" s="15">
        <f t="shared" si="10"/>
        <v>56</v>
      </c>
      <c r="K57" s="16">
        <f t="shared" si="3"/>
      </c>
      <c r="L57" s="17">
        <f t="shared" si="4"/>
        <v>0</v>
      </c>
      <c r="M57" s="18">
        <f t="shared" si="5"/>
        <v>0</v>
      </c>
      <c r="O57">
        <f>IF(Q57&gt;0,RANK(Q57,Q:Q)+COUNTIF($Q$2:Q57,Q57)-1,"")</f>
      </c>
      <c r="P57">
        <f>IF(COUNTIF(P$2:P56,B57)&gt;0,"",B57)</f>
      </c>
      <c r="Q57">
        <f t="shared" si="6"/>
        <v>0</v>
      </c>
      <c r="S57">
        <f t="shared" si="7"/>
        <v>56</v>
      </c>
    </row>
    <row r="58" spans="1:19" ht="15.75">
      <c r="A58" s="3">
        <f>IF(G58&gt;0,RANK(G58,G:G)+COUNTIF($G$2:G58,G58)-1,"")</f>
      </c>
      <c r="B58" s="71"/>
      <c r="C58" s="72"/>
      <c r="D58" s="73"/>
      <c r="E58" s="75"/>
      <c r="F58" s="77"/>
      <c r="G58" s="14">
        <f t="shared" si="8"/>
        <v>0</v>
      </c>
      <c r="H58" s="9">
        <f t="shared" si="9"/>
        <v>0</v>
      </c>
      <c r="J58" s="15">
        <f t="shared" si="10"/>
        <v>57</v>
      </c>
      <c r="K58" s="16">
        <f t="shared" si="3"/>
      </c>
      <c r="L58" s="17">
        <f t="shared" si="4"/>
        <v>0</v>
      </c>
      <c r="M58" s="18">
        <f t="shared" si="5"/>
        <v>0</v>
      </c>
      <c r="O58">
        <f>IF(Q58&gt;0,RANK(Q58,Q:Q)+COUNTIF($Q$2:Q58,Q58)-1,"")</f>
      </c>
      <c r="P58">
        <f>IF(COUNTIF(P$2:P57,B58)&gt;0,"",B58)</f>
      </c>
      <c r="Q58">
        <f t="shared" si="6"/>
        <v>0</v>
      </c>
      <c r="S58">
        <f t="shared" si="7"/>
        <v>57</v>
      </c>
    </row>
    <row r="59" spans="1:19" ht="15.75">
      <c r="A59" s="3">
        <f>IF(G59&gt;0,RANK(G59,G:G)+COUNTIF($G$2:G59,G59)-1,"")</f>
      </c>
      <c r="B59" s="71"/>
      <c r="C59" s="72"/>
      <c r="D59" s="73"/>
      <c r="E59" s="75"/>
      <c r="F59" s="77"/>
      <c r="G59" s="14">
        <f t="shared" si="8"/>
        <v>0</v>
      </c>
      <c r="H59" s="9">
        <f t="shared" si="9"/>
        <v>0</v>
      </c>
      <c r="J59" s="15">
        <f t="shared" si="10"/>
        <v>58</v>
      </c>
      <c r="K59" s="16">
        <f t="shared" si="3"/>
      </c>
      <c r="L59" s="17">
        <f t="shared" si="4"/>
        <v>0</v>
      </c>
      <c r="M59" s="18">
        <f t="shared" si="5"/>
        <v>0</v>
      </c>
      <c r="O59">
        <f>IF(Q59&gt;0,RANK(Q59,Q:Q)+COUNTIF($Q$2:Q59,Q59)-1,"")</f>
      </c>
      <c r="P59">
        <f>IF(COUNTIF(P$2:P58,B59)&gt;0,"",B59)</f>
      </c>
      <c r="Q59">
        <f t="shared" si="6"/>
        <v>0</v>
      </c>
      <c r="S59">
        <f t="shared" si="7"/>
        <v>58</v>
      </c>
    </row>
    <row r="60" spans="1:19" ht="15.75">
      <c r="A60" s="3">
        <f>IF(G60&gt;0,RANK(G60,G:G)+COUNTIF($G$2:G60,G60)-1,"")</f>
      </c>
      <c r="B60" s="71"/>
      <c r="C60" s="72"/>
      <c r="D60" s="73"/>
      <c r="E60" s="75"/>
      <c r="F60" s="77"/>
      <c r="G60" s="14">
        <f t="shared" si="8"/>
        <v>0</v>
      </c>
      <c r="H60" s="9">
        <f t="shared" si="9"/>
        <v>0</v>
      </c>
      <c r="J60" s="15">
        <f t="shared" si="10"/>
        <v>59</v>
      </c>
      <c r="K60" s="16">
        <f t="shared" si="3"/>
      </c>
      <c r="L60" s="17">
        <f t="shared" si="4"/>
        <v>0</v>
      </c>
      <c r="M60" s="18">
        <f t="shared" si="5"/>
        <v>0</v>
      </c>
      <c r="O60">
        <f>IF(Q60&gt;0,RANK(Q60,Q:Q)+COUNTIF($Q$2:Q60,Q60)-1,"")</f>
      </c>
      <c r="P60">
        <f>IF(COUNTIF(P$2:P59,B60)&gt;0,"",B60)</f>
      </c>
      <c r="Q60">
        <f t="shared" si="6"/>
        <v>0</v>
      </c>
      <c r="S60">
        <f t="shared" si="7"/>
        <v>59</v>
      </c>
    </row>
    <row r="61" spans="1:19" ht="15.75">
      <c r="A61" s="3">
        <f>IF(G61&gt;0,RANK(G61,G:G)+COUNTIF($G$2:G61,G61)-1,"")</f>
      </c>
      <c r="B61" s="71"/>
      <c r="C61" s="72"/>
      <c r="D61" s="73"/>
      <c r="E61" s="75"/>
      <c r="F61" s="77"/>
      <c r="G61" s="14">
        <f t="shared" si="8"/>
        <v>0</v>
      </c>
      <c r="H61" s="9">
        <f t="shared" si="9"/>
        <v>0</v>
      </c>
      <c r="J61" s="15">
        <f t="shared" si="10"/>
        <v>60</v>
      </c>
      <c r="K61" s="16">
        <f t="shared" si="3"/>
      </c>
      <c r="L61" s="17">
        <f t="shared" si="4"/>
        <v>0</v>
      </c>
      <c r="M61" s="18">
        <f t="shared" si="5"/>
        <v>0</v>
      </c>
      <c r="O61">
        <f>IF(Q61&gt;0,RANK(Q61,Q:Q)+COUNTIF($Q$2:Q61,Q61)-1,"")</f>
      </c>
      <c r="P61">
        <f>IF(COUNTIF(P$2:P60,B61)&gt;0,"",B61)</f>
      </c>
      <c r="Q61">
        <f t="shared" si="6"/>
        <v>0</v>
      </c>
      <c r="S61">
        <f t="shared" si="7"/>
        <v>60</v>
      </c>
    </row>
    <row r="62" spans="1:19" ht="15.75">
      <c r="A62" s="3">
        <f>IF(G62&gt;0,RANK(G62,G:G)+COUNTIF($G$2:G62,G62)-1,"")</f>
      </c>
      <c r="B62" s="71"/>
      <c r="C62" s="72"/>
      <c r="D62" s="73"/>
      <c r="E62" s="75"/>
      <c r="F62" s="77"/>
      <c r="G62" s="14">
        <f t="shared" si="8"/>
        <v>0</v>
      </c>
      <c r="H62" s="9">
        <f t="shared" si="9"/>
        <v>0</v>
      </c>
      <c r="J62" s="15">
        <f t="shared" si="10"/>
        <v>61</v>
      </c>
      <c r="K62" s="16">
        <f t="shared" si="3"/>
      </c>
      <c r="L62" s="17">
        <f t="shared" si="4"/>
        <v>0</v>
      </c>
      <c r="M62" s="18">
        <f t="shared" si="5"/>
        <v>0</v>
      </c>
      <c r="O62">
        <f>IF(Q62&gt;0,RANK(Q62,Q:Q)+COUNTIF($Q$2:Q62,Q62)-1,"")</f>
      </c>
      <c r="P62">
        <f>IF(COUNTIF(P$2:P61,B62)&gt;0,"",B62)</f>
      </c>
      <c r="Q62">
        <f t="shared" si="6"/>
        <v>0</v>
      </c>
      <c r="S62">
        <f t="shared" si="7"/>
        <v>61</v>
      </c>
    </row>
    <row r="63" spans="1:19" ht="15.75">
      <c r="A63" s="3">
        <f>IF(G63&gt;0,RANK(G63,G:G)+COUNTIF($G$2:G63,G63)-1,"")</f>
      </c>
      <c r="B63" s="71"/>
      <c r="C63" s="72"/>
      <c r="D63" s="73"/>
      <c r="E63" s="75"/>
      <c r="F63" s="77"/>
      <c r="G63" s="14">
        <f t="shared" si="8"/>
        <v>0</v>
      </c>
      <c r="H63" s="9">
        <f t="shared" si="9"/>
        <v>0</v>
      </c>
      <c r="J63" s="15">
        <f t="shared" si="10"/>
        <v>62</v>
      </c>
      <c r="K63" s="16">
        <f t="shared" si="3"/>
      </c>
      <c r="L63" s="17">
        <f t="shared" si="4"/>
        <v>0</v>
      </c>
      <c r="M63" s="18">
        <f t="shared" si="5"/>
        <v>0</v>
      </c>
      <c r="O63">
        <f>IF(Q63&gt;0,RANK(Q63,Q:Q)+COUNTIF($Q$2:Q63,Q63)-1,"")</f>
      </c>
      <c r="P63">
        <f>IF(COUNTIF(P$2:P62,B63)&gt;0,"",B63)</f>
      </c>
      <c r="Q63">
        <f t="shared" si="6"/>
        <v>0</v>
      </c>
      <c r="S63">
        <f t="shared" si="7"/>
        <v>62</v>
      </c>
    </row>
    <row r="64" spans="1:19" ht="15.75">
      <c r="A64" s="3">
        <f>IF(G64&gt;0,RANK(G64,G:G)+COUNTIF($G$2:G64,G64)-1,"")</f>
      </c>
      <c r="B64" s="71"/>
      <c r="C64" s="72"/>
      <c r="D64" s="73"/>
      <c r="E64" s="75"/>
      <c r="F64" s="77"/>
      <c r="G64" s="14">
        <f t="shared" si="8"/>
        <v>0</v>
      </c>
      <c r="H64" s="9">
        <f t="shared" si="9"/>
        <v>0</v>
      </c>
      <c r="J64" s="15">
        <f t="shared" si="10"/>
        <v>63</v>
      </c>
      <c r="K64" s="16">
        <f t="shared" si="3"/>
      </c>
      <c r="L64" s="17">
        <f t="shared" si="4"/>
        <v>0</v>
      </c>
      <c r="M64" s="18">
        <f t="shared" si="5"/>
        <v>0</v>
      </c>
      <c r="O64">
        <f>IF(Q64&gt;0,RANK(Q64,Q:Q)+COUNTIF($Q$2:Q64,Q64)-1,"")</f>
      </c>
      <c r="P64">
        <f>IF(COUNTIF(P$2:P63,B64)&gt;0,"",B64)</f>
      </c>
      <c r="Q64">
        <f t="shared" si="6"/>
        <v>0</v>
      </c>
      <c r="S64">
        <f t="shared" si="7"/>
        <v>63</v>
      </c>
    </row>
    <row r="65" spans="1:19" ht="15.75">
      <c r="A65" s="3">
        <f>IF(G65&gt;0,RANK(G65,G:G)+COUNTIF($G$2:G65,G65)-1,"")</f>
      </c>
      <c r="B65" s="71"/>
      <c r="C65" s="72"/>
      <c r="D65" s="73"/>
      <c r="E65" s="75"/>
      <c r="F65" s="77"/>
      <c r="G65" s="14">
        <f t="shared" si="8"/>
        <v>0</v>
      </c>
      <c r="H65" s="9">
        <f t="shared" si="9"/>
        <v>0</v>
      </c>
      <c r="J65" s="15">
        <f t="shared" si="10"/>
        <v>64</v>
      </c>
      <c r="K65" s="16">
        <f t="shared" si="3"/>
      </c>
      <c r="L65" s="17">
        <f t="shared" si="4"/>
        <v>0</v>
      </c>
      <c r="M65" s="18">
        <f t="shared" si="5"/>
        <v>0</v>
      </c>
      <c r="O65">
        <f>IF(Q65&gt;0,RANK(Q65,Q:Q)+COUNTIF($Q$2:Q65,Q65)-1,"")</f>
      </c>
      <c r="P65">
        <f>IF(COUNTIF(P$2:P64,B65)&gt;0,"",B65)</f>
      </c>
      <c r="Q65">
        <f t="shared" si="6"/>
        <v>0</v>
      </c>
      <c r="S65">
        <f t="shared" si="7"/>
        <v>64</v>
      </c>
    </row>
    <row r="66" spans="1:19" ht="15.75">
      <c r="A66" s="3">
        <f>IF(G66&gt;0,RANK(G66,G:G)+COUNTIF($G$2:G66,G66)-1,"")</f>
      </c>
      <c r="B66" s="71"/>
      <c r="C66" s="72"/>
      <c r="D66" s="73"/>
      <c r="E66" s="75"/>
      <c r="F66" s="77"/>
      <c r="G66" s="14">
        <f aca="true" t="shared" si="11" ref="G66:G97">IF(SUM(D66:F66)&gt;0,AVERAGE(D66:F66),0)</f>
        <v>0</v>
      </c>
      <c r="H66" s="9">
        <f aca="true" t="shared" si="12" ref="H66:H100">SUM(D66:F66)</f>
        <v>0</v>
      </c>
      <c r="J66" s="15">
        <f t="shared" si="10"/>
        <v>65</v>
      </c>
      <c r="K66" s="16">
        <f t="shared" si="3"/>
      </c>
      <c r="L66" s="17">
        <f t="shared" si="4"/>
        <v>0</v>
      </c>
      <c r="M66" s="18">
        <f t="shared" si="5"/>
        <v>0</v>
      </c>
      <c r="O66">
        <f>IF(Q66&gt;0,RANK(Q66,Q:Q)+COUNTIF($Q$2:Q66,Q66)-1,"")</f>
      </c>
      <c r="P66">
        <f>IF(COUNTIF(P$2:P65,B66)&gt;0,"",B66)</f>
      </c>
      <c r="Q66">
        <f t="shared" si="6"/>
        <v>0</v>
      </c>
      <c r="S66">
        <f t="shared" si="7"/>
        <v>65</v>
      </c>
    </row>
    <row r="67" spans="1:19" ht="15.75">
      <c r="A67" s="3">
        <f>IF(G67&gt;0,RANK(G67,G:G)+COUNTIF($G$2:G67,G67)-1,"")</f>
      </c>
      <c r="B67" s="71"/>
      <c r="C67" s="72"/>
      <c r="D67" s="73"/>
      <c r="E67" s="75"/>
      <c r="F67" s="77"/>
      <c r="G67" s="14">
        <f t="shared" si="11"/>
        <v>0</v>
      </c>
      <c r="H67" s="9">
        <f t="shared" si="12"/>
        <v>0</v>
      </c>
      <c r="J67" s="15">
        <f aca="true" t="shared" si="13" ref="J67:J100">J66+1</f>
        <v>66</v>
      </c>
      <c r="K67" s="16">
        <f aca="true" t="shared" si="14" ref="K67:K100">IF(ISERROR(INDEX(P$1:P$65536,MATCH(J67,O$1:O$65536,0))),"",INDEX(P$1:P$65536,MATCH(J67,O$1:O$65536,0)))</f>
      </c>
      <c r="L67" s="17">
        <f aca="true" t="shared" si="15" ref="L67:L100">IF(ISERROR(INDEX(Q$1:Q$65536,MATCH(J67,O$1:O$65536,0))),0,(INDEX(Q$1:Q$65536,MATCH(J67,O$1:O$65536,0))))</f>
        <v>0</v>
      </c>
      <c r="M67" s="18">
        <f aca="true" t="shared" si="16" ref="M67:M100">IF(L67&gt;0,L67/15,0)</f>
        <v>0</v>
      </c>
      <c r="O67">
        <f>IF(Q67&gt;0,RANK(Q67,Q:Q)+COUNTIF($Q$2:Q67,Q67)-1,"")</f>
      </c>
      <c r="P67">
        <f>IF(COUNTIF(P$2:P66,B67)&gt;0,"",B67)</f>
      </c>
      <c r="Q67">
        <f aca="true" t="shared" si="17" ref="Q67:Q100">SUMIF(B$1:B$65536,P67,H$1:H$65536)</f>
        <v>0</v>
      </c>
      <c r="S67">
        <f t="shared" si="7"/>
        <v>66</v>
      </c>
    </row>
    <row r="68" spans="1:19" ht="15.75">
      <c r="A68" s="3">
        <f>IF(G68&gt;0,RANK(G68,G:G)+COUNTIF($G$2:G68,G68)-1,"")</f>
      </c>
      <c r="B68" s="71"/>
      <c r="C68" s="72"/>
      <c r="D68" s="73"/>
      <c r="E68" s="75"/>
      <c r="F68" s="77"/>
      <c r="G68" s="14">
        <f t="shared" si="11"/>
        <v>0</v>
      </c>
      <c r="H68" s="9">
        <f t="shared" si="12"/>
        <v>0</v>
      </c>
      <c r="J68" s="15">
        <f t="shared" si="13"/>
        <v>67</v>
      </c>
      <c r="K68" s="16">
        <f t="shared" si="14"/>
      </c>
      <c r="L68" s="17">
        <f t="shared" si="15"/>
        <v>0</v>
      </c>
      <c r="M68" s="18">
        <f t="shared" si="16"/>
        <v>0</v>
      </c>
      <c r="O68">
        <f>IF(Q68&gt;0,RANK(Q68,Q:Q)+COUNTIF($Q$2:Q68,Q68)-1,"")</f>
      </c>
      <c r="P68">
        <f>IF(COUNTIF(P$2:P67,B68)&gt;0,"",B68)</f>
      </c>
      <c r="Q68">
        <f t="shared" si="17"/>
        <v>0</v>
      </c>
      <c r="S68">
        <f aca="true" t="shared" si="18" ref="S68:S100">S67+1</f>
        <v>67</v>
      </c>
    </row>
    <row r="69" spans="1:19" ht="15.75">
      <c r="A69" s="3">
        <f>IF(G69&gt;0,RANK(G69,G:G)+COUNTIF($G$2:G69,G69)-1,"")</f>
      </c>
      <c r="B69" s="71"/>
      <c r="C69" s="72"/>
      <c r="D69" s="73"/>
      <c r="E69" s="75"/>
      <c r="F69" s="77"/>
      <c r="G69" s="14">
        <f t="shared" si="11"/>
        <v>0</v>
      </c>
      <c r="H69" s="9">
        <f t="shared" si="12"/>
        <v>0</v>
      </c>
      <c r="J69" s="15">
        <f t="shared" si="13"/>
        <v>68</v>
      </c>
      <c r="K69" s="16">
        <f t="shared" si="14"/>
      </c>
      <c r="L69" s="17">
        <f t="shared" si="15"/>
        <v>0</v>
      </c>
      <c r="M69" s="18">
        <f t="shared" si="16"/>
        <v>0</v>
      </c>
      <c r="O69">
        <f>IF(Q69&gt;0,RANK(Q69,Q:Q)+COUNTIF($Q$2:Q69,Q69)-1,"")</f>
      </c>
      <c r="P69">
        <f>IF(COUNTIF(P$2:P68,B69)&gt;0,"",B69)</f>
      </c>
      <c r="Q69">
        <f t="shared" si="17"/>
        <v>0</v>
      </c>
      <c r="S69">
        <f t="shared" si="18"/>
        <v>68</v>
      </c>
    </row>
    <row r="70" spans="1:19" ht="15.75">
      <c r="A70" s="3">
        <f>IF(G70&gt;0,RANK(G70,G:G)+COUNTIF($G$2:G70,G70)-1,"")</f>
      </c>
      <c r="B70" s="71"/>
      <c r="C70" s="72"/>
      <c r="D70" s="73"/>
      <c r="E70" s="75"/>
      <c r="F70" s="77"/>
      <c r="G70" s="14">
        <f t="shared" si="11"/>
        <v>0</v>
      </c>
      <c r="H70" s="9">
        <f t="shared" si="12"/>
        <v>0</v>
      </c>
      <c r="J70" s="15">
        <f t="shared" si="13"/>
        <v>69</v>
      </c>
      <c r="K70" s="16">
        <f t="shared" si="14"/>
      </c>
      <c r="L70" s="17">
        <f t="shared" si="15"/>
        <v>0</v>
      </c>
      <c r="M70" s="18">
        <f t="shared" si="16"/>
        <v>0</v>
      </c>
      <c r="O70">
        <f>IF(Q70&gt;0,RANK(Q70,Q:Q)+COUNTIF($Q$2:Q70,Q70)-1,"")</f>
      </c>
      <c r="P70">
        <f>IF(COUNTIF(P$2:P69,B70)&gt;0,"",B70)</f>
      </c>
      <c r="Q70">
        <f t="shared" si="17"/>
        <v>0</v>
      </c>
      <c r="S70">
        <f t="shared" si="18"/>
        <v>69</v>
      </c>
    </row>
    <row r="71" spans="1:19" ht="15.75">
      <c r="A71" s="3">
        <f>IF(G71&gt;0,RANK(G71,G:G)+COUNTIF($G$2:G71,G71)-1,"")</f>
      </c>
      <c r="B71" s="71"/>
      <c r="C71" s="72"/>
      <c r="D71" s="73"/>
      <c r="E71" s="75"/>
      <c r="F71" s="77"/>
      <c r="G71" s="14">
        <f t="shared" si="11"/>
        <v>0</v>
      </c>
      <c r="H71" s="9">
        <f t="shared" si="12"/>
        <v>0</v>
      </c>
      <c r="J71" s="15">
        <f t="shared" si="13"/>
        <v>70</v>
      </c>
      <c r="K71" s="16">
        <f t="shared" si="14"/>
      </c>
      <c r="L71" s="17">
        <f t="shared" si="15"/>
        <v>0</v>
      </c>
      <c r="M71" s="18">
        <f t="shared" si="16"/>
        <v>0</v>
      </c>
      <c r="O71">
        <f>IF(Q71&gt;0,RANK(Q71,Q:Q)+COUNTIF($Q$2:Q71,Q71)-1,"")</f>
      </c>
      <c r="P71">
        <f>IF(COUNTIF(P$2:P70,B71)&gt;0,"",B71)</f>
      </c>
      <c r="Q71">
        <f t="shared" si="17"/>
        <v>0</v>
      </c>
      <c r="S71">
        <f t="shared" si="18"/>
        <v>70</v>
      </c>
    </row>
    <row r="72" spans="1:19" ht="15.75">
      <c r="A72" s="3">
        <f>IF(G72&gt;0,RANK(G72,G:G)+COUNTIF($G$2:G72,G72)-1,"")</f>
      </c>
      <c r="B72" s="71"/>
      <c r="C72" s="72"/>
      <c r="D72" s="73"/>
      <c r="E72" s="75"/>
      <c r="F72" s="77"/>
      <c r="G72" s="14">
        <f t="shared" si="11"/>
        <v>0</v>
      </c>
      <c r="H72" s="9">
        <f t="shared" si="12"/>
        <v>0</v>
      </c>
      <c r="J72" s="15">
        <f t="shared" si="13"/>
        <v>71</v>
      </c>
      <c r="K72" s="16">
        <f t="shared" si="14"/>
      </c>
      <c r="L72" s="17">
        <f t="shared" si="15"/>
        <v>0</v>
      </c>
      <c r="M72" s="18">
        <f t="shared" si="16"/>
        <v>0</v>
      </c>
      <c r="O72">
        <f>IF(Q72&gt;0,RANK(Q72,Q:Q)+COUNTIF($Q$2:Q72,Q72)-1,"")</f>
      </c>
      <c r="P72">
        <f>IF(COUNTIF(P$2:P71,B72)&gt;0,"",B72)</f>
      </c>
      <c r="Q72">
        <f t="shared" si="17"/>
        <v>0</v>
      </c>
      <c r="S72">
        <f t="shared" si="18"/>
        <v>71</v>
      </c>
    </row>
    <row r="73" spans="1:19" ht="15.75">
      <c r="A73" s="3">
        <f>IF(G73&gt;0,RANK(G73,G:G)+COUNTIF($G$2:G73,G73)-1,"")</f>
      </c>
      <c r="B73" s="71"/>
      <c r="C73" s="72"/>
      <c r="D73" s="73"/>
      <c r="E73" s="75"/>
      <c r="F73" s="77"/>
      <c r="G73" s="14">
        <f t="shared" si="11"/>
        <v>0</v>
      </c>
      <c r="H73" s="9">
        <f t="shared" si="12"/>
        <v>0</v>
      </c>
      <c r="J73" s="15">
        <f t="shared" si="13"/>
        <v>72</v>
      </c>
      <c r="K73" s="16">
        <f t="shared" si="14"/>
      </c>
      <c r="L73" s="17">
        <f t="shared" si="15"/>
        <v>0</v>
      </c>
      <c r="M73" s="18">
        <f t="shared" si="16"/>
        <v>0</v>
      </c>
      <c r="O73">
        <f>IF(Q73&gt;0,RANK(Q73,Q:Q)+COUNTIF($Q$2:Q73,Q73)-1,"")</f>
      </c>
      <c r="P73">
        <f>IF(COUNTIF(P$2:P72,B73)&gt;0,"",B73)</f>
      </c>
      <c r="Q73">
        <f t="shared" si="17"/>
        <v>0</v>
      </c>
      <c r="S73">
        <f t="shared" si="18"/>
        <v>72</v>
      </c>
    </row>
    <row r="74" spans="1:19" ht="15.75">
      <c r="A74" s="3">
        <f>IF(G74&gt;0,RANK(G74,G:G)+COUNTIF($G$2:G74,G74)-1,"")</f>
      </c>
      <c r="B74" s="71"/>
      <c r="C74" s="72"/>
      <c r="D74" s="73"/>
      <c r="E74" s="75"/>
      <c r="F74" s="77"/>
      <c r="G74" s="14">
        <f t="shared" si="11"/>
        <v>0</v>
      </c>
      <c r="H74" s="9">
        <f t="shared" si="12"/>
        <v>0</v>
      </c>
      <c r="J74" s="15">
        <f t="shared" si="13"/>
        <v>73</v>
      </c>
      <c r="K74" s="16">
        <f t="shared" si="14"/>
      </c>
      <c r="L74" s="17">
        <f t="shared" si="15"/>
        <v>0</v>
      </c>
      <c r="M74" s="18">
        <f t="shared" si="16"/>
        <v>0</v>
      </c>
      <c r="O74">
        <f>IF(Q74&gt;0,RANK(Q74,Q:Q)+COUNTIF($Q$2:Q74,Q74)-1,"")</f>
      </c>
      <c r="P74">
        <f>IF(COUNTIF(P$2:P73,B74)&gt;0,"",B74)</f>
      </c>
      <c r="Q74">
        <f t="shared" si="17"/>
        <v>0</v>
      </c>
      <c r="S74">
        <f t="shared" si="18"/>
        <v>73</v>
      </c>
    </row>
    <row r="75" spans="1:19" ht="15.75">
      <c r="A75" s="3">
        <f>IF(G75&gt;0,RANK(G75,G:G)+COUNTIF($G$2:G75,G75)-1,"")</f>
      </c>
      <c r="B75" s="71"/>
      <c r="C75" s="72"/>
      <c r="D75" s="73"/>
      <c r="E75" s="75"/>
      <c r="F75" s="77"/>
      <c r="G75" s="14">
        <f t="shared" si="11"/>
        <v>0</v>
      </c>
      <c r="H75" s="9">
        <f t="shared" si="12"/>
        <v>0</v>
      </c>
      <c r="J75" s="15">
        <f t="shared" si="13"/>
        <v>74</v>
      </c>
      <c r="K75" s="16">
        <f t="shared" si="14"/>
      </c>
      <c r="L75" s="17">
        <f t="shared" si="15"/>
        <v>0</v>
      </c>
      <c r="M75" s="18">
        <f t="shared" si="16"/>
        <v>0</v>
      </c>
      <c r="O75">
        <f>IF(Q75&gt;0,RANK(Q75,Q:Q)+COUNTIF($Q$2:Q75,Q75)-1,"")</f>
      </c>
      <c r="P75">
        <f>IF(COUNTIF(P$2:P74,B75)&gt;0,"",B75)</f>
      </c>
      <c r="Q75">
        <f t="shared" si="17"/>
        <v>0</v>
      </c>
      <c r="S75">
        <f t="shared" si="18"/>
        <v>74</v>
      </c>
    </row>
    <row r="76" spans="1:19" ht="15.75">
      <c r="A76" s="3">
        <f>IF(G76&gt;0,RANK(G76,G:G)+COUNTIF($G$2:G76,G76)-1,"")</f>
      </c>
      <c r="B76" s="71"/>
      <c r="C76" s="72"/>
      <c r="D76" s="73"/>
      <c r="E76" s="75"/>
      <c r="F76" s="77"/>
      <c r="G76" s="14">
        <f t="shared" si="11"/>
        <v>0</v>
      </c>
      <c r="H76" s="9">
        <f t="shared" si="12"/>
        <v>0</v>
      </c>
      <c r="J76" s="15">
        <f t="shared" si="13"/>
        <v>75</v>
      </c>
      <c r="K76" s="16">
        <f t="shared" si="14"/>
      </c>
      <c r="L76" s="17">
        <f t="shared" si="15"/>
        <v>0</v>
      </c>
      <c r="M76" s="18">
        <f t="shared" si="16"/>
        <v>0</v>
      </c>
      <c r="O76">
        <f>IF(Q76&gt;0,RANK(Q76,Q:Q)+COUNTIF($Q$2:Q76,Q76)-1,"")</f>
      </c>
      <c r="P76">
        <f>IF(COUNTIF(P$2:P75,B76)&gt;0,"",B76)</f>
      </c>
      <c r="Q76">
        <f t="shared" si="17"/>
        <v>0</v>
      </c>
      <c r="S76">
        <f t="shared" si="18"/>
        <v>75</v>
      </c>
    </row>
    <row r="77" spans="1:19" ht="15.75">
      <c r="A77" s="3">
        <f>IF(G77&gt;0,RANK(G77,G:G)+COUNTIF($G$2:G77,G77)-1,"")</f>
      </c>
      <c r="B77" s="71"/>
      <c r="C77" s="72"/>
      <c r="D77" s="73"/>
      <c r="E77" s="75"/>
      <c r="F77" s="77"/>
      <c r="G77" s="14">
        <f t="shared" si="11"/>
        <v>0</v>
      </c>
      <c r="H77" s="9">
        <f t="shared" si="12"/>
        <v>0</v>
      </c>
      <c r="J77" s="15">
        <f t="shared" si="13"/>
        <v>76</v>
      </c>
      <c r="K77" s="16">
        <f t="shared" si="14"/>
      </c>
      <c r="L77" s="17">
        <f t="shared" si="15"/>
        <v>0</v>
      </c>
      <c r="M77" s="18">
        <f t="shared" si="16"/>
        <v>0</v>
      </c>
      <c r="O77">
        <f>IF(Q77&gt;0,RANK(Q77,Q:Q)+COUNTIF($Q$2:Q77,Q77)-1,"")</f>
      </c>
      <c r="P77">
        <f>IF(COUNTIF(P$2:P76,B77)&gt;0,"",B77)</f>
      </c>
      <c r="Q77">
        <f t="shared" si="17"/>
        <v>0</v>
      </c>
      <c r="S77">
        <f t="shared" si="18"/>
        <v>76</v>
      </c>
    </row>
    <row r="78" spans="1:19" ht="15.75">
      <c r="A78" s="3">
        <f>IF(G78&gt;0,RANK(G78,G:G)+COUNTIF($G$2:G78,G78)-1,"")</f>
      </c>
      <c r="B78" s="71"/>
      <c r="C78" s="72"/>
      <c r="D78" s="73"/>
      <c r="E78" s="75"/>
      <c r="F78" s="77"/>
      <c r="G78" s="14">
        <f t="shared" si="11"/>
        <v>0</v>
      </c>
      <c r="H78" s="9">
        <f t="shared" si="12"/>
        <v>0</v>
      </c>
      <c r="J78" s="15">
        <f t="shared" si="13"/>
        <v>77</v>
      </c>
      <c r="K78" s="16">
        <f t="shared" si="14"/>
      </c>
      <c r="L78" s="17">
        <f t="shared" si="15"/>
        <v>0</v>
      </c>
      <c r="M78" s="18">
        <f t="shared" si="16"/>
        <v>0</v>
      </c>
      <c r="O78">
        <f>IF(Q78&gt;0,RANK(Q78,Q:Q)+COUNTIF($Q$2:Q78,Q78)-1,"")</f>
      </c>
      <c r="P78">
        <f>IF(COUNTIF(P$2:P77,B78)&gt;0,"",B78)</f>
      </c>
      <c r="Q78">
        <f t="shared" si="17"/>
        <v>0</v>
      </c>
      <c r="S78">
        <f t="shared" si="18"/>
        <v>77</v>
      </c>
    </row>
    <row r="79" spans="1:19" ht="15.75">
      <c r="A79" s="3">
        <f>IF(G79&gt;0,RANK(G79,G:G)+COUNTIF($G$2:G79,G79)-1,"")</f>
      </c>
      <c r="B79" s="71"/>
      <c r="C79" s="72"/>
      <c r="D79" s="73"/>
      <c r="E79" s="75"/>
      <c r="F79" s="77"/>
      <c r="G79" s="14">
        <f t="shared" si="11"/>
        <v>0</v>
      </c>
      <c r="H79" s="9">
        <f t="shared" si="12"/>
        <v>0</v>
      </c>
      <c r="J79" s="15">
        <f t="shared" si="13"/>
        <v>78</v>
      </c>
      <c r="K79" s="16">
        <f t="shared" si="14"/>
      </c>
      <c r="L79" s="17">
        <f t="shared" si="15"/>
        <v>0</v>
      </c>
      <c r="M79" s="18">
        <f t="shared" si="16"/>
        <v>0</v>
      </c>
      <c r="O79">
        <f>IF(Q79&gt;0,RANK(Q79,Q:Q)+COUNTIF($Q$2:Q79,Q79)-1,"")</f>
      </c>
      <c r="P79">
        <f>IF(COUNTIF(P$2:P78,B79)&gt;0,"",B79)</f>
      </c>
      <c r="Q79">
        <f t="shared" si="17"/>
        <v>0</v>
      </c>
      <c r="S79">
        <f t="shared" si="18"/>
        <v>78</v>
      </c>
    </row>
    <row r="80" spans="1:19" ht="15.75">
      <c r="A80" s="3">
        <f>IF(G80&gt;0,RANK(G80,G:G)+COUNTIF($G$2:G80,G80)-1,"")</f>
      </c>
      <c r="B80" s="71"/>
      <c r="C80" s="72"/>
      <c r="D80" s="73"/>
      <c r="E80" s="75"/>
      <c r="F80" s="77"/>
      <c r="G80" s="14">
        <f t="shared" si="11"/>
        <v>0</v>
      </c>
      <c r="H80" s="9">
        <f t="shared" si="12"/>
        <v>0</v>
      </c>
      <c r="J80" s="15">
        <f t="shared" si="13"/>
        <v>79</v>
      </c>
      <c r="K80" s="16">
        <f t="shared" si="14"/>
      </c>
      <c r="L80" s="17">
        <f t="shared" si="15"/>
        <v>0</v>
      </c>
      <c r="M80" s="18">
        <f t="shared" si="16"/>
        <v>0</v>
      </c>
      <c r="O80">
        <f>IF(Q80&gt;0,RANK(Q80,Q:Q)+COUNTIF($Q$2:Q80,Q80)-1,"")</f>
      </c>
      <c r="P80">
        <f>IF(COUNTIF(P$2:P79,B80)&gt;0,"",B80)</f>
      </c>
      <c r="Q80">
        <f t="shared" si="17"/>
        <v>0</v>
      </c>
      <c r="S80">
        <f t="shared" si="18"/>
        <v>79</v>
      </c>
    </row>
    <row r="81" spans="1:19" ht="15.75">
      <c r="A81" s="3">
        <f>IF(G81&gt;0,RANK(G81,G:G)+COUNTIF($G$2:G81,G81)-1,"")</f>
      </c>
      <c r="B81" s="71"/>
      <c r="C81" s="72"/>
      <c r="D81" s="11"/>
      <c r="E81" s="20"/>
      <c r="F81" s="19"/>
      <c r="G81" s="14">
        <f t="shared" si="11"/>
        <v>0</v>
      </c>
      <c r="H81" s="9">
        <f t="shared" si="12"/>
        <v>0</v>
      </c>
      <c r="J81" s="15">
        <f t="shared" si="13"/>
        <v>80</v>
      </c>
      <c r="K81" s="16">
        <f t="shared" si="14"/>
      </c>
      <c r="L81" s="17">
        <f t="shared" si="15"/>
        <v>0</v>
      </c>
      <c r="M81" s="18">
        <f t="shared" si="16"/>
        <v>0</v>
      </c>
      <c r="O81">
        <f>IF(Q81&gt;0,RANK(Q81,Q:Q)+COUNTIF($Q$2:Q81,Q81)-1,"")</f>
      </c>
      <c r="P81">
        <f>IF(COUNTIF(P$2:P80,B81)&gt;0,"",B81)</f>
      </c>
      <c r="Q81">
        <f t="shared" si="17"/>
        <v>0</v>
      </c>
      <c r="S81">
        <f t="shared" si="18"/>
        <v>80</v>
      </c>
    </row>
    <row r="82" spans="1:19" ht="15.75">
      <c r="A82" s="3">
        <f>IF(G82&gt;0,RANK(G82,G:G)+COUNTIF($G$2:G82,G82)-1,"")</f>
      </c>
      <c r="B82" s="71"/>
      <c r="C82" s="72"/>
      <c r="D82" s="11"/>
      <c r="E82" s="20"/>
      <c r="F82" s="19"/>
      <c r="G82" s="14">
        <f t="shared" si="11"/>
        <v>0</v>
      </c>
      <c r="H82" s="9">
        <f t="shared" si="12"/>
        <v>0</v>
      </c>
      <c r="J82" s="15">
        <f t="shared" si="13"/>
        <v>81</v>
      </c>
      <c r="K82" s="16">
        <f t="shared" si="14"/>
      </c>
      <c r="L82" s="17">
        <f t="shared" si="15"/>
        <v>0</v>
      </c>
      <c r="M82" s="18">
        <f t="shared" si="16"/>
        <v>0</v>
      </c>
      <c r="O82">
        <f>IF(Q82&gt;0,RANK(Q82,Q:Q)+COUNTIF($Q$2:Q82,Q82)-1,"")</f>
      </c>
      <c r="P82">
        <f>IF(COUNTIF(P$2:P81,B82)&gt;0,"",B82)</f>
      </c>
      <c r="Q82">
        <f t="shared" si="17"/>
        <v>0</v>
      </c>
      <c r="S82">
        <f t="shared" si="18"/>
        <v>81</v>
      </c>
    </row>
    <row r="83" spans="1:19" ht="15.75">
      <c r="A83" s="3">
        <f>IF(G83&gt;0,RANK(G83,G:G)+COUNTIF($G$2:G83,G83)-1,"")</f>
      </c>
      <c r="B83" s="71"/>
      <c r="C83" s="72"/>
      <c r="D83" s="11"/>
      <c r="E83" s="20"/>
      <c r="F83" s="19"/>
      <c r="G83" s="14">
        <f t="shared" si="11"/>
        <v>0</v>
      </c>
      <c r="H83" s="9">
        <f t="shared" si="12"/>
        <v>0</v>
      </c>
      <c r="J83" s="15">
        <f t="shared" si="13"/>
        <v>82</v>
      </c>
      <c r="K83" s="16">
        <f t="shared" si="14"/>
      </c>
      <c r="L83" s="17">
        <f t="shared" si="15"/>
        <v>0</v>
      </c>
      <c r="M83" s="18">
        <f t="shared" si="16"/>
        <v>0</v>
      </c>
      <c r="O83">
        <f>IF(Q83&gt;0,RANK(Q83,Q:Q)+COUNTIF($Q$2:Q83,Q83)-1,"")</f>
      </c>
      <c r="P83">
        <f>IF(COUNTIF(P$2:P82,B83)&gt;0,"",B83)</f>
      </c>
      <c r="Q83">
        <f t="shared" si="17"/>
        <v>0</v>
      </c>
      <c r="S83">
        <f t="shared" si="18"/>
        <v>82</v>
      </c>
    </row>
    <row r="84" spans="1:19" ht="15.75">
      <c r="A84" s="3">
        <f>IF(G84&gt;0,RANK(G84,G:G)+COUNTIF($G$2:G84,G84)-1,"")</f>
      </c>
      <c r="B84" s="71"/>
      <c r="C84" s="72"/>
      <c r="D84" s="11"/>
      <c r="E84" s="20"/>
      <c r="F84" s="19"/>
      <c r="G84" s="14">
        <f t="shared" si="11"/>
        <v>0</v>
      </c>
      <c r="H84" s="9">
        <f t="shared" si="12"/>
        <v>0</v>
      </c>
      <c r="J84" s="15">
        <f t="shared" si="13"/>
        <v>83</v>
      </c>
      <c r="K84" s="16">
        <f t="shared" si="14"/>
      </c>
      <c r="L84" s="17">
        <f t="shared" si="15"/>
        <v>0</v>
      </c>
      <c r="M84" s="18">
        <f t="shared" si="16"/>
        <v>0</v>
      </c>
      <c r="O84">
        <f>IF(Q84&gt;0,RANK(Q84,Q:Q)+COUNTIF($Q$2:Q84,Q84)-1,"")</f>
      </c>
      <c r="P84">
        <f>IF(COUNTIF(P$2:P83,B84)&gt;0,"",B84)</f>
      </c>
      <c r="Q84">
        <f t="shared" si="17"/>
        <v>0</v>
      </c>
      <c r="S84">
        <f t="shared" si="18"/>
        <v>83</v>
      </c>
    </row>
    <row r="85" spans="1:19" ht="15.75">
      <c r="A85" s="3">
        <f>IF(G85&gt;0,RANK(G85,G:G)+COUNTIF($G$2:G85,G85)-1,"")</f>
      </c>
      <c r="B85" s="71"/>
      <c r="C85" s="72"/>
      <c r="D85" s="11"/>
      <c r="E85" s="20"/>
      <c r="F85" s="19"/>
      <c r="G85" s="14">
        <f t="shared" si="11"/>
        <v>0</v>
      </c>
      <c r="H85" s="9">
        <f t="shared" si="12"/>
        <v>0</v>
      </c>
      <c r="J85" s="15">
        <f t="shared" si="13"/>
        <v>84</v>
      </c>
      <c r="K85" s="16">
        <f t="shared" si="14"/>
      </c>
      <c r="L85" s="17">
        <f t="shared" si="15"/>
        <v>0</v>
      </c>
      <c r="M85" s="18">
        <f t="shared" si="16"/>
        <v>0</v>
      </c>
      <c r="O85">
        <f>IF(Q85&gt;0,RANK(Q85,Q:Q)+COUNTIF($Q$2:Q85,Q85)-1,"")</f>
      </c>
      <c r="P85">
        <f>IF(COUNTIF(P$2:P84,B85)&gt;0,"",B85)</f>
      </c>
      <c r="Q85">
        <f t="shared" si="17"/>
        <v>0</v>
      </c>
      <c r="S85">
        <f t="shared" si="18"/>
        <v>84</v>
      </c>
    </row>
    <row r="86" spans="1:19" ht="15.75">
      <c r="A86" s="3">
        <f>IF(G86&gt;0,RANK(G86,G:G)+COUNTIF($G$2:G86,G86)-1,"")</f>
      </c>
      <c r="B86" s="71"/>
      <c r="C86" s="72"/>
      <c r="D86" s="11"/>
      <c r="E86" s="20"/>
      <c r="F86" s="19"/>
      <c r="G86" s="14">
        <f t="shared" si="11"/>
        <v>0</v>
      </c>
      <c r="H86" s="9">
        <f t="shared" si="12"/>
        <v>0</v>
      </c>
      <c r="J86" s="15">
        <f t="shared" si="13"/>
        <v>85</v>
      </c>
      <c r="K86" s="16">
        <f t="shared" si="14"/>
      </c>
      <c r="L86" s="17">
        <f t="shared" si="15"/>
        <v>0</v>
      </c>
      <c r="M86" s="18">
        <f t="shared" si="16"/>
        <v>0</v>
      </c>
      <c r="O86">
        <f>IF(Q86&gt;0,RANK(Q86,Q:Q)+COUNTIF($Q$2:Q86,Q86)-1,"")</f>
      </c>
      <c r="P86">
        <f>IF(COUNTIF(P$2:P85,B86)&gt;0,"",B86)</f>
      </c>
      <c r="Q86">
        <f t="shared" si="17"/>
        <v>0</v>
      </c>
      <c r="S86">
        <f t="shared" si="18"/>
        <v>85</v>
      </c>
    </row>
    <row r="87" spans="1:19" ht="15.75">
      <c r="A87" s="3">
        <f>IF(G87&gt;0,RANK(G87,G:G)+COUNTIF($G$2:G87,G87)-1,"")</f>
      </c>
      <c r="B87" s="71"/>
      <c r="C87" s="72"/>
      <c r="D87" s="11"/>
      <c r="E87" s="20"/>
      <c r="F87" s="19"/>
      <c r="G87" s="14">
        <f t="shared" si="11"/>
        <v>0</v>
      </c>
      <c r="H87" s="9">
        <f t="shared" si="12"/>
        <v>0</v>
      </c>
      <c r="J87" s="15">
        <f t="shared" si="13"/>
        <v>86</v>
      </c>
      <c r="K87" s="16">
        <f t="shared" si="14"/>
      </c>
      <c r="L87" s="17">
        <f t="shared" si="15"/>
        <v>0</v>
      </c>
      <c r="M87" s="18">
        <f t="shared" si="16"/>
        <v>0</v>
      </c>
      <c r="O87">
        <f>IF(Q87&gt;0,RANK(Q87,Q:Q)+COUNTIF($Q$2:Q87,Q87)-1,"")</f>
      </c>
      <c r="P87">
        <f>IF(COUNTIF(P$2:P86,B87)&gt;0,"",B87)</f>
      </c>
      <c r="Q87">
        <f t="shared" si="17"/>
        <v>0</v>
      </c>
      <c r="S87">
        <f t="shared" si="18"/>
        <v>86</v>
      </c>
    </row>
    <row r="88" spans="1:19" ht="15.75">
      <c r="A88" s="3">
        <f>IF(G88&gt;0,RANK(G88,G:G)+COUNTIF($G$2:G88,G88)-1,"")</f>
      </c>
      <c r="B88" s="71"/>
      <c r="C88" s="72"/>
      <c r="D88" s="11"/>
      <c r="E88" s="20"/>
      <c r="F88" s="19"/>
      <c r="G88" s="14">
        <f t="shared" si="11"/>
        <v>0</v>
      </c>
      <c r="H88" s="9">
        <f t="shared" si="12"/>
        <v>0</v>
      </c>
      <c r="J88" s="15">
        <f t="shared" si="13"/>
        <v>87</v>
      </c>
      <c r="K88" s="16">
        <f t="shared" si="14"/>
      </c>
      <c r="L88" s="17">
        <f t="shared" si="15"/>
        <v>0</v>
      </c>
      <c r="M88" s="18">
        <f t="shared" si="16"/>
        <v>0</v>
      </c>
      <c r="O88">
        <f>IF(Q88&gt;0,RANK(Q88,Q:Q)+COUNTIF($Q$2:Q88,Q88)-1,"")</f>
      </c>
      <c r="P88">
        <f>IF(COUNTIF(P$2:P87,B88)&gt;0,"",B88)</f>
      </c>
      <c r="Q88">
        <f t="shared" si="17"/>
        <v>0</v>
      </c>
      <c r="S88">
        <f t="shared" si="18"/>
        <v>87</v>
      </c>
    </row>
    <row r="89" spans="1:19" ht="15.75">
      <c r="A89" s="3">
        <f>IF(G89&gt;0,RANK(G89,G:G)+COUNTIF($G$2:G89,G89)-1,"")</f>
      </c>
      <c r="B89" s="71"/>
      <c r="C89" s="72"/>
      <c r="D89" s="11"/>
      <c r="E89" s="20"/>
      <c r="F89" s="19"/>
      <c r="G89" s="14">
        <f t="shared" si="11"/>
        <v>0</v>
      </c>
      <c r="H89" s="9">
        <f t="shared" si="12"/>
        <v>0</v>
      </c>
      <c r="J89" s="15">
        <f t="shared" si="13"/>
        <v>88</v>
      </c>
      <c r="K89" s="16">
        <f t="shared" si="14"/>
      </c>
      <c r="L89" s="17">
        <f t="shared" si="15"/>
        <v>0</v>
      </c>
      <c r="M89" s="18">
        <f t="shared" si="16"/>
        <v>0</v>
      </c>
      <c r="O89">
        <f>IF(Q89&gt;0,RANK(Q89,Q:Q)+COUNTIF($Q$2:Q89,Q89)-1,"")</f>
      </c>
      <c r="P89">
        <f>IF(COUNTIF(P$2:P88,B89)&gt;0,"",B89)</f>
      </c>
      <c r="Q89">
        <f t="shared" si="17"/>
        <v>0</v>
      </c>
      <c r="S89">
        <f t="shared" si="18"/>
        <v>88</v>
      </c>
    </row>
    <row r="90" spans="1:19" ht="15.75">
      <c r="A90" s="3">
        <f>IF(G90&gt;0,RANK(G90,G:G)+COUNTIF($G$2:G90,G90)-1,"")</f>
      </c>
      <c r="B90" s="71"/>
      <c r="C90" s="72"/>
      <c r="D90" s="11"/>
      <c r="E90" s="20"/>
      <c r="F90" s="19"/>
      <c r="G90" s="14">
        <f t="shared" si="11"/>
        <v>0</v>
      </c>
      <c r="H90" s="9">
        <f t="shared" si="12"/>
        <v>0</v>
      </c>
      <c r="J90" s="15">
        <f t="shared" si="13"/>
        <v>89</v>
      </c>
      <c r="K90" s="16">
        <f t="shared" si="14"/>
      </c>
      <c r="L90" s="17">
        <f t="shared" si="15"/>
        <v>0</v>
      </c>
      <c r="M90" s="18">
        <f t="shared" si="16"/>
        <v>0</v>
      </c>
      <c r="O90">
        <f>IF(Q90&gt;0,RANK(Q90,Q:Q)+COUNTIF($Q$2:Q90,Q90)-1,"")</f>
      </c>
      <c r="P90">
        <f>IF(COUNTIF(P$2:P89,B90)&gt;0,"",B90)</f>
      </c>
      <c r="Q90">
        <f t="shared" si="17"/>
        <v>0</v>
      </c>
      <c r="S90">
        <f t="shared" si="18"/>
        <v>89</v>
      </c>
    </row>
    <row r="91" spans="1:19" ht="15.75">
      <c r="A91" s="3">
        <f>IF(G91&gt;0,RANK(G91,G:G)+COUNTIF($G$2:G91,G91)-1,"")</f>
      </c>
      <c r="B91" s="71"/>
      <c r="C91" s="72"/>
      <c r="D91" s="11"/>
      <c r="E91" s="20"/>
      <c r="F91" s="19"/>
      <c r="G91" s="14">
        <f t="shared" si="11"/>
        <v>0</v>
      </c>
      <c r="H91" s="9">
        <f t="shared" si="12"/>
        <v>0</v>
      </c>
      <c r="J91" s="15">
        <f t="shared" si="13"/>
        <v>90</v>
      </c>
      <c r="K91" s="16">
        <f t="shared" si="14"/>
      </c>
      <c r="L91" s="17">
        <f t="shared" si="15"/>
        <v>0</v>
      </c>
      <c r="M91" s="18">
        <f t="shared" si="16"/>
        <v>0</v>
      </c>
      <c r="O91">
        <f>IF(Q91&gt;0,RANK(Q91,Q:Q)+COUNTIF($Q$2:Q91,Q91)-1,"")</f>
      </c>
      <c r="P91">
        <f>IF(COUNTIF(P$2:P90,B91)&gt;0,"",B91)</f>
      </c>
      <c r="Q91">
        <f t="shared" si="17"/>
        <v>0</v>
      </c>
      <c r="S91">
        <f t="shared" si="18"/>
        <v>90</v>
      </c>
    </row>
    <row r="92" spans="1:19" ht="15.75">
      <c r="A92" s="3">
        <f>IF(G92&gt;0,RANK(G92,G:G)+COUNTIF($G$2:G92,G92)-1,"")</f>
      </c>
      <c r="B92" s="71"/>
      <c r="C92" s="72"/>
      <c r="D92" s="11"/>
      <c r="E92" s="20"/>
      <c r="F92" s="19"/>
      <c r="G92" s="14">
        <f t="shared" si="11"/>
        <v>0</v>
      </c>
      <c r="H92" s="9">
        <f t="shared" si="12"/>
        <v>0</v>
      </c>
      <c r="J92" s="15">
        <f t="shared" si="13"/>
        <v>91</v>
      </c>
      <c r="K92" s="16">
        <f t="shared" si="14"/>
      </c>
      <c r="L92" s="17">
        <f t="shared" si="15"/>
        <v>0</v>
      </c>
      <c r="M92" s="18">
        <f t="shared" si="16"/>
        <v>0</v>
      </c>
      <c r="O92">
        <f>IF(Q92&gt;0,RANK(Q92,Q:Q)+COUNTIF($Q$2:Q92,Q92)-1,"")</f>
      </c>
      <c r="P92">
        <f>IF(COUNTIF(P$2:P91,B92)&gt;0,"",B92)</f>
      </c>
      <c r="Q92">
        <f t="shared" si="17"/>
        <v>0</v>
      </c>
      <c r="S92">
        <f t="shared" si="18"/>
        <v>91</v>
      </c>
    </row>
    <row r="93" spans="1:19" ht="15.75">
      <c r="A93" s="3">
        <f>IF(G93&gt;0,RANK(G93,G:G)+COUNTIF($G$2:G93,G93)-1,"")</f>
      </c>
      <c r="B93" s="71"/>
      <c r="C93" s="72"/>
      <c r="D93" s="11"/>
      <c r="E93" s="20"/>
      <c r="F93" s="19"/>
      <c r="G93" s="14">
        <f t="shared" si="11"/>
        <v>0</v>
      </c>
      <c r="H93" s="9">
        <f t="shared" si="12"/>
        <v>0</v>
      </c>
      <c r="J93" s="15">
        <f t="shared" si="13"/>
        <v>92</v>
      </c>
      <c r="K93" s="16">
        <f t="shared" si="14"/>
      </c>
      <c r="L93" s="17">
        <f t="shared" si="15"/>
        <v>0</v>
      </c>
      <c r="M93" s="18">
        <f t="shared" si="16"/>
        <v>0</v>
      </c>
      <c r="O93">
        <f>IF(Q93&gt;0,RANK(Q93,Q:Q)+COUNTIF($Q$2:Q93,Q93)-1,"")</f>
      </c>
      <c r="P93">
        <f>IF(COUNTIF(P$2:P92,B93)&gt;0,"",B93)</f>
      </c>
      <c r="Q93">
        <f t="shared" si="17"/>
        <v>0</v>
      </c>
      <c r="S93">
        <f t="shared" si="18"/>
        <v>92</v>
      </c>
    </row>
    <row r="94" spans="1:19" ht="15.75">
      <c r="A94" s="3">
        <f>IF(G94&gt;0,RANK(G94,G:G)+COUNTIF($G$2:G94,G94)-1,"")</f>
      </c>
      <c r="B94" s="71"/>
      <c r="C94" s="72"/>
      <c r="D94" s="11"/>
      <c r="E94" s="20"/>
      <c r="F94" s="19"/>
      <c r="G94" s="14">
        <f t="shared" si="11"/>
        <v>0</v>
      </c>
      <c r="H94" s="9">
        <f t="shared" si="12"/>
        <v>0</v>
      </c>
      <c r="J94" s="15">
        <f t="shared" si="13"/>
        <v>93</v>
      </c>
      <c r="K94" s="16">
        <f t="shared" si="14"/>
      </c>
      <c r="L94" s="17">
        <f t="shared" si="15"/>
        <v>0</v>
      </c>
      <c r="M94" s="18">
        <f t="shared" si="16"/>
        <v>0</v>
      </c>
      <c r="O94">
        <f>IF(Q94&gt;0,RANK(Q94,Q:Q)+COUNTIF($Q$2:Q94,Q94)-1,"")</f>
      </c>
      <c r="P94">
        <f>IF(COUNTIF(P$2:P93,B94)&gt;0,"",B94)</f>
      </c>
      <c r="Q94">
        <f t="shared" si="17"/>
        <v>0</v>
      </c>
      <c r="S94">
        <f t="shared" si="18"/>
        <v>93</v>
      </c>
    </row>
    <row r="95" spans="1:19" ht="15.75">
      <c r="A95" s="3">
        <f>IF(G95&gt;0,RANK(G95,G:G)+COUNTIF($G$2:G95,G95)-1,"")</f>
      </c>
      <c r="B95" s="71"/>
      <c r="C95" s="72"/>
      <c r="D95" s="11"/>
      <c r="E95" s="20"/>
      <c r="F95" s="19"/>
      <c r="G95" s="14">
        <f t="shared" si="11"/>
        <v>0</v>
      </c>
      <c r="H95" s="9">
        <f t="shared" si="12"/>
        <v>0</v>
      </c>
      <c r="J95" s="15">
        <f t="shared" si="13"/>
        <v>94</v>
      </c>
      <c r="K95" s="16">
        <f t="shared" si="14"/>
      </c>
      <c r="L95" s="17">
        <f t="shared" si="15"/>
        <v>0</v>
      </c>
      <c r="M95" s="18">
        <f t="shared" si="16"/>
        <v>0</v>
      </c>
      <c r="O95">
        <f>IF(Q95&gt;0,RANK(Q95,Q:Q)+COUNTIF($Q$2:Q95,Q95)-1,"")</f>
      </c>
      <c r="P95">
        <f>IF(COUNTIF(P$2:P94,B95)&gt;0,"",B95)</f>
      </c>
      <c r="Q95">
        <f t="shared" si="17"/>
        <v>0</v>
      </c>
      <c r="S95">
        <f t="shared" si="18"/>
        <v>94</v>
      </c>
    </row>
    <row r="96" spans="1:19" ht="15.75">
      <c r="A96" s="3">
        <f>IF(G96&gt;0,RANK(G96,G:G)+COUNTIF($G$2:G96,G96)-1,"")</f>
      </c>
      <c r="B96" s="71"/>
      <c r="C96" s="72"/>
      <c r="D96" s="11"/>
      <c r="E96" s="20"/>
      <c r="F96" s="19"/>
      <c r="G96" s="14">
        <f t="shared" si="11"/>
        <v>0</v>
      </c>
      <c r="H96" s="9">
        <f t="shared" si="12"/>
        <v>0</v>
      </c>
      <c r="J96" s="15">
        <f t="shared" si="13"/>
        <v>95</v>
      </c>
      <c r="K96" s="16">
        <f t="shared" si="14"/>
      </c>
      <c r="L96" s="17">
        <f t="shared" si="15"/>
        <v>0</v>
      </c>
      <c r="M96" s="18">
        <f t="shared" si="16"/>
        <v>0</v>
      </c>
      <c r="O96">
        <f>IF(Q96&gt;0,RANK(Q96,Q:Q)+COUNTIF($Q$2:Q96,Q96)-1,"")</f>
      </c>
      <c r="P96">
        <f>IF(COUNTIF(P$2:P95,B96)&gt;0,"",B96)</f>
      </c>
      <c r="Q96">
        <f t="shared" si="17"/>
        <v>0</v>
      </c>
      <c r="S96">
        <f t="shared" si="18"/>
        <v>95</v>
      </c>
    </row>
    <row r="97" spans="1:19" ht="15.75">
      <c r="A97" s="3">
        <f>IF(G97&gt;0,RANK(G97,G:G)+COUNTIF($G$2:G97,G97)-1,"")</f>
      </c>
      <c r="B97" s="71"/>
      <c r="C97" s="72"/>
      <c r="D97" s="11"/>
      <c r="E97" s="20"/>
      <c r="F97" s="19"/>
      <c r="G97" s="14">
        <f t="shared" si="11"/>
        <v>0</v>
      </c>
      <c r="H97" s="9">
        <f t="shared" si="12"/>
        <v>0</v>
      </c>
      <c r="J97" s="15">
        <f t="shared" si="13"/>
        <v>96</v>
      </c>
      <c r="K97" s="16">
        <f t="shared" si="14"/>
      </c>
      <c r="L97" s="17">
        <f t="shared" si="15"/>
        <v>0</v>
      </c>
      <c r="M97" s="18">
        <f t="shared" si="16"/>
        <v>0</v>
      </c>
      <c r="O97">
        <f>IF(Q97&gt;0,RANK(Q97,Q:Q)+COUNTIF($Q$2:Q97,Q97)-1,"")</f>
      </c>
      <c r="P97">
        <f>IF(COUNTIF(P$2:P96,B97)&gt;0,"",B97)</f>
      </c>
      <c r="Q97">
        <f t="shared" si="17"/>
        <v>0</v>
      </c>
      <c r="S97">
        <f t="shared" si="18"/>
        <v>96</v>
      </c>
    </row>
    <row r="98" spans="1:19" ht="15.75">
      <c r="A98" s="3">
        <f>IF(G98&gt;0,RANK(G98,G:G)+COUNTIF($G$2:G98,G98)-1,"")</f>
      </c>
      <c r="B98" s="71"/>
      <c r="C98" s="72"/>
      <c r="D98" s="11"/>
      <c r="E98" s="20"/>
      <c r="F98" s="19"/>
      <c r="G98" s="14">
        <f>IF(SUM(D98:F98)&gt;0,AVERAGE(D98:F98),0)</f>
        <v>0</v>
      </c>
      <c r="H98" s="9">
        <f t="shared" si="12"/>
        <v>0</v>
      </c>
      <c r="J98" s="15">
        <f t="shared" si="13"/>
        <v>97</v>
      </c>
      <c r="K98" s="16">
        <f t="shared" si="14"/>
      </c>
      <c r="L98" s="17">
        <f t="shared" si="15"/>
        <v>0</v>
      </c>
      <c r="M98" s="18">
        <f t="shared" si="16"/>
        <v>0</v>
      </c>
      <c r="O98">
        <f>IF(Q98&gt;0,RANK(Q98,Q:Q)+COUNTIF($Q$2:Q98,Q98)-1,"")</f>
      </c>
      <c r="P98">
        <f>IF(COUNTIF(P$2:P97,B98)&gt;0,"",B98)</f>
      </c>
      <c r="Q98">
        <f t="shared" si="17"/>
        <v>0</v>
      </c>
      <c r="S98">
        <f t="shared" si="18"/>
        <v>97</v>
      </c>
    </row>
    <row r="99" spans="1:19" ht="15.75">
      <c r="A99" s="3">
        <f>IF(G99&gt;0,RANK(G99,G:G)+COUNTIF($G$2:G99,G99)-1,"")</f>
      </c>
      <c r="B99" s="71"/>
      <c r="C99" s="72"/>
      <c r="D99" s="11"/>
      <c r="E99" s="20"/>
      <c r="F99" s="19"/>
      <c r="G99" s="14">
        <f>IF(SUM(D99:F99)&gt;0,AVERAGE(D99:F99),0)</f>
        <v>0</v>
      </c>
      <c r="H99" s="9">
        <f t="shared" si="12"/>
        <v>0</v>
      </c>
      <c r="J99" s="15">
        <f t="shared" si="13"/>
        <v>98</v>
      </c>
      <c r="K99" s="16">
        <f t="shared" si="14"/>
      </c>
      <c r="L99" s="17">
        <f t="shared" si="15"/>
        <v>0</v>
      </c>
      <c r="M99" s="18">
        <f t="shared" si="16"/>
        <v>0</v>
      </c>
      <c r="O99">
        <f>IF(Q99&gt;0,RANK(Q99,Q:Q)+COUNTIF($Q$2:Q99,Q99)-1,"")</f>
      </c>
      <c r="P99">
        <f>IF(COUNTIF(P$2:P98,B99)&gt;0,"",B99)</f>
      </c>
      <c r="Q99">
        <f t="shared" si="17"/>
        <v>0</v>
      </c>
      <c r="S99">
        <f t="shared" si="18"/>
        <v>98</v>
      </c>
    </row>
    <row r="100" spans="1:19" ht="16.5" thickBot="1">
      <c r="A100" s="4">
        <f>IF(G100&gt;0,RANK(G100,G:G)+COUNTIF($G$2:G100,G100)-1,"")</f>
      </c>
      <c r="B100" s="71"/>
      <c r="C100" s="72"/>
      <c r="D100" s="11"/>
      <c r="E100" s="20"/>
      <c r="F100" s="19"/>
      <c r="G100" s="14">
        <f>IF(SUM(D100:F100)&gt;0,AVERAGE(D100:F100),0)</f>
        <v>0</v>
      </c>
      <c r="H100" s="9">
        <f t="shared" si="12"/>
        <v>0</v>
      </c>
      <c r="J100" s="15">
        <f t="shared" si="13"/>
        <v>99</v>
      </c>
      <c r="K100" s="16">
        <f t="shared" si="14"/>
      </c>
      <c r="L100" s="17">
        <f t="shared" si="15"/>
        <v>0</v>
      </c>
      <c r="M100" s="18">
        <f t="shared" si="16"/>
        <v>0</v>
      </c>
      <c r="O100">
        <f>IF(Q100&gt;0,RANK(Q100,Q:Q)+COUNTIF($Q$2:Q100,Q100)-1,"")</f>
      </c>
      <c r="P100">
        <f>IF(COUNTIF(P$2:P99,B100)&gt;0,"",B100)</f>
      </c>
      <c r="Q100">
        <f t="shared" si="17"/>
        <v>0</v>
      </c>
      <c r="S100">
        <f t="shared" si="18"/>
        <v>99</v>
      </c>
    </row>
  </sheetData>
  <sheetProtection password="CC62" sheet="1" objects="1" scenarios="1"/>
  <protectedRanges>
    <protectedRange sqref="B1:F65536" name="Range1"/>
  </protectedRanges>
  <conditionalFormatting sqref="B80:C100 C44:C46 B44:B49">
    <cfRule type="expression" priority="1" dxfId="0" stopIfTrue="1">
      <formula>$C44=$K$2</formula>
    </cfRule>
    <cfRule type="expression" priority="2" dxfId="1" stopIfTrue="1">
      <formula>$C44=$K$3</formula>
    </cfRule>
    <cfRule type="expression" priority="3" dxfId="2" stopIfTrue="1">
      <formula>$C44=$K$4</formula>
    </cfRule>
  </conditionalFormatting>
  <conditionalFormatting sqref="B2:C25 B56:C79">
    <cfRule type="expression" priority="4" dxfId="0" stopIfTrue="1">
      <formula>$C2=#REF!</formula>
    </cfRule>
    <cfRule type="expression" priority="5" dxfId="1" stopIfTrue="1">
      <formula>$C2=#REF!</formula>
    </cfRule>
    <cfRule type="expression" priority="6" dxfId="2" stopIfTrue="1">
      <formula>$C2=#REF!</formula>
    </cfRule>
  </conditionalFormatting>
  <conditionalFormatting sqref="C36:C40 B38:B43">
    <cfRule type="expression" priority="7" dxfId="0" stopIfTrue="1">
      <formula>$C38=#REF!</formula>
    </cfRule>
    <cfRule type="expression" priority="8" dxfId="1" stopIfTrue="1">
      <formula>$C38=#REF!</formula>
    </cfRule>
    <cfRule type="expression" priority="9" dxfId="2" stopIfTrue="1">
      <formula>$C38=#REF!</formula>
    </cfRule>
  </conditionalFormatting>
  <conditionalFormatting sqref="C41:C43">
    <cfRule type="expression" priority="10" dxfId="0" stopIfTrue="1">
      <formula>$C38=#REF!</formula>
    </cfRule>
    <cfRule type="expression" priority="11" dxfId="1" stopIfTrue="1">
      <formula>$C38=#REF!</formula>
    </cfRule>
    <cfRule type="expression" priority="12" dxfId="2" stopIfTrue="1">
      <formula>$C38=#REF!</formula>
    </cfRule>
  </conditionalFormatting>
  <conditionalFormatting sqref="B26:C31">
    <cfRule type="expression" priority="13" dxfId="0" stopIfTrue="1">
      <formula>#REF!=#REF!</formula>
    </cfRule>
    <cfRule type="expression" priority="14" dxfId="1" stopIfTrue="1">
      <formula>#REF!=#REF!</formula>
    </cfRule>
    <cfRule type="expression" priority="15" dxfId="2" stopIfTrue="1">
      <formula>#REF!=#REF!</formula>
    </cfRule>
  </conditionalFormatting>
  <conditionalFormatting sqref="C32:C35 C47:C55 B32:B37 B50:B55">
    <cfRule type="expression" priority="16" dxfId="0" stopIfTrue="1">
      <formula>#REF!=#REF!</formula>
    </cfRule>
    <cfRule type="expression" priority="17" dxfId="1" stopIfTrue="1">
      <formula>#REF!=#REF!</formula>
    </cfRule>
    <cfRule type="expression" priority="18" dxfId="2" stopIfTrue="1">
      <formula>#REF!=#REF!</formula>
    </cfRule>
  </conditionalFormatting>
  <printOptions/>
  <pageMargins left="0.1968503937007874" right="0.1968503937007874" top="0.984251968503937" bottom="0.1968503937007874" header="0.1968503937007874" footer="0.1968503937007874"/>
  <pageSetup fitToHeight="2" fitToWidth="1" horizontalDpi="600" verticalDpi="600" orientation="portrait" paperSize="9" scale="63" r:id="rId2"/>
  <headerFooter alignWithMargins="0"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"/>
  <sheetViews>
    <sheetView showGridLines="0" showZeros="0" tabSelected="1" zoomScale="80" zoomScaleNormal="80" workbookViewId="0" topLeftCell="A1">
      <selection activeCell="C12" sqref="C12"/>
    </sheetView>
  </sheetViews>
  <sheetFormatPr defaultColWidth="9.00390625" defaultRowHeight="14.25"/>
  <cols>
    <col min="1" max="1" width="8.125" style="5" bestFit="1" customWidth="1"/>
    <col min="2" max="2" width="23.75390625" style="5" bestFit="1" customWidth="1"/>
    <col min="3" max="3" width="28.75390625" style="21" bestFit="1" customWidth="1"/>
    <col min="4" max="5" width="8.25390625" style="5" customWidth="1"/>
    <col min="6" max="6" width="8.25390625" style="5" hidden="1" customWidth="1"/>
    <col min="7" max="7" width="8.50390625" style="22" customWidth="1"/>
    <col min="8" max="8" width="8.50390625" style="23" customWidth="1"/>
    <col min="9" max="9" width="2.625" style="0" customWidth="1"/>
    <col min="10" max="10" width="4.50390625" style="0" customWidth="1"/>
    <col min="11" max="11" width="18.75390625" style="0" customWidth="1"/>
    <col min="13" max="13" width="9.00390625" style="8" customWidth="1"/>
    <col min="15" max="15" width="3.25390625" style="0" bestFit="1" customWidth="1"/>
    <col min="16" max="16" width="22.50390625" style="0" bestFit="1" customWidth="1"/>
    <col min="17" max="17" width="5.50390625" style="0" bestFit="1" customWidth="1"/>
    <col min="20" max="20" width="26.50390625" style="0" bestFit="1" customWidth="1"/>
    <col min="21" max="21" width="18.625" style="0" bestFit="1" customWidth="1"/>
    <col min="22" max="22" width="21.875" style="0" bestFit="1" customWidth="1"/>
    <col min="23" max="23" width="22.50390625" style="0" bestFit="1" customWidth="1"/>
  </cols>
  <sheetData>
    <row r="1" spans="1:23" ht="15.75" thickBot="1">
      <c r="A1" s="1" t="s">
        <v>5</v>
      </c>
      <c r="B1" s="1" t="s">
        <v>13</v>
      </c>
      <c r="C1" s="1" t="s">
        <v>6</v>
      </c>
      <c r="D1" s="1" t="s">
        <v>7</v>
      </c>
      <c r="E1" s="1" t="s">
        <v>8</v>
      </c>
      <c r="F1" s="1"/>
      <c r="G1" s="6" t="s">
        <v>10</v>
      </c>
      <c r="H1" s="7" t="s">
        <v>11</v>
      </c>
      <c r="J1" t="s">
        <v>12</v>
      </c>
      <c r="K1" t="s">
        <v>31</v>
      </c>
      <c r="L1" t="s">
        <v>11</v>
      </c>
      <c r="M1" s="8" t="s">
        <v>10</v>
      </c>
      <c r="S1">
        <v>0</v>
      </c>
      <c r="T1" t="s">
        <v>0</v>
      </c>
      <c r="U1" t="s">
        <v>4</v>
      </c>
      <c r="V1" t="s">
        <v>3</v>
      </c>
      <c r="W1" t="s">
        <v>2</v>
      </c>
    </row>
    <row r="2" spans="1:23" ht="15.75">
      <c r="A2" s="2">
        <f>IF(G2&gt;0,RANK(G2,G:G)+COUNTIF($G$2:G2,G2)-1,"")</f>
        <v>20</v>
      </c>
      <c r="B2" s="9" t="str">
        <f aca="true" t="shared" si="0" ref="B2:B7">$P$2</f>
        <v>GENÇLERBİRLİĞİ</v>
      </c>
      <c r="C2" s="10" t="str">
        <f aca="true" t="shared" si="1" ref="C2:C7">T2</f>
        <v>FAHRETTİN YEŞİLKAYA</v>
      </c>
      <c r="D2" s="11">
        <v>182</v>
      </c>
      <c r="E2" s="12">
        <v>205</v>
      </c>
      <c r="F2" s="11">
        <v>0</v>
      </c>
      <c r="G2" s="14">
        <f aca="true" t="shared" si="2" ref="G2:G33">IF(SUM(D2:F2)&gt;0,AVERAGE(D2:F2),0)</f>
        <v>129</v>
      </c>
      <c r="H2" s="9">
        <f aca="true" t="shared" si="3" ref="H2:H33">SUM(D2:F2)</f>
        <v>387</v>
      </c>
      <c r="J2" s="15">
        <v>1</v>
      </c>
      <c r="K2" s="66" t="str">
        <f aca="true" t="shared" si="4" ref="K2:K33">IF(ISERROR(INDEX(P$1:P$65536,MATCH(J2,O$1:O$65536,0))),"",INDEX(P$1:P$65536,MATCH(J2,O$1:O$65536,0)))</f>
        <v>ANKARASPOR</v>
      </c>
      <c r="L2" s="17">
        <f aca="true" t="shared" si="5" ref="L2:L33">IF(ISERROR(INDEX(Q$1:Q$65536,MATCH(J2,O$1:O$65536,0))),0,(INDEX(Q$1:Q$65536,MATCH(J2,O$1:O$65536,0))))</f>
        <v>2071</v>
      </c>
      <c r="M2" s="18">
        <f aca="true" t="shared" si="6" ref="M2:M33">IF(L2&gt;0,L2/15,0)</f>
        <v>138.06666666666666</v>
      </c>
      <c r="O2">
        <f>IF(Q2&gt;0,RANK(Q2,Q:Q)+COUNTIF($Q$2:Q2,Q2)-1,"")</f>
        <v>2</v>
      </c>
      <c r="P2" t="str">
        <f>Takımlar!K2</f>
        <v>GENÇLERBİRLİĞİ</v>
      </c>
      <c r="Q2">
        <f aca="true" t="shared" si="7" ref="Q2:Q18">SUMIF(B$1:B$65536,P2,H$1:H$65536)</f>
        <v>2036</v>
      </c>
      <c r="S2">
        <f>INDEX(Takımlar!S:S,MATCH('Takımlar Final'!P2,Takımlar!B:B,0))+1</f>
        <v>8</v>
      </c>
      <c r="T2" t="str">
        <f>IF(INDEX(Takımlar!$B:$B,MATCH(INDEX(Takımlar!$C:$C,$S$2),Takımlar!$C:$C,0))=$P$2,INDEX(Takımlar!$C:$C,$S$2),"")</f>
        <v>FAHRETTİN YEŞİLKAYA</v>
      </c>
      <c r="U2" t="str">
        <f>IF(INDEX(Takımlar!$B:$B,MATCH(INDEX(Takımlar!$C:$C,$S$3),Takımlar!$C:$C,0))=$P$3,INDEX(Takımlar!$C:$C,$S$3),"")</f>
        <v>HABİB DOĞAN</v>
      </c>
      <c r="V2" t="str">
        <f>IF(INDEX(Takımlar!$B:$B,MATCH(INDEX(Takımlar!$C:$C,$S$4),Takımlar!$C:$C,0))=$P$4,INDEX(Takımlar!$C:$C,$S$4),"")</f>
        <v>FAZLI KAAN AKBAŞ</v>
      </c>
      <c r="W2" t="str">
        <f>IF(INDEX(Takımlar!$B:$B,MATCH(INDEX(Takımlar!$C:$C,$S$5),Takımlar!$C:$C,0))=$P$5,INDEX(Takımlar!$C:$C,$S$5),"")</f>
        <v>EKREM TOPAÇ</v>
      </c>
    </row>
    <row r="3" spans="1:23" ht="15.75">
      <c r="A3" s="3">
        <f>IF(G3&gt;0,RANK(G3,G:G)+COUNTIF($G$2:G3,G3)-1,"")</f>
        <v>13</v>
      </c>
      <c r="B3" s="9" t="str">
        <f t="shared" si="0"/>
        <v>GENÇLERBİRLİĞİ</v>
      </c>
      <c r="C3" s="10" t="str">
        <f t="shared" si="1"/>
        <v>SUAT SAMUR</v>
      </c>
      <c r="D3" s="11">
        <v>194</v>
      </c>
      <c r="E3" s="12">
        <v>190</v>
      </c>
      <c r="F3" s="13"/>
      <c r="G3" s="14">
        <f t="shared" si="2"/>
        <v>192</v>
      </c>
      <c r="H3" s="9">
        <f t="shared" si="3"/>
        <v>384</v>
      </c>
      <c r="J3" s="15">
        <f aca="true" t="shared" si="8" ref="J3:J34">J2+1</f>
        <v>2</v>
      </c>
      <c r="K3" s="67" t="str">
        <f t="shared" si="4"/>
        <v>GENÇLERBİRLİĞİ</v>
      </c>
      <c r="L3" s="17">
        <f t="shared" si="5"/>
        <v>2036</v>
      </c>
      <c r="M3" s="18">
        <f t="shared" si="6"/>
        <v>135.73333333333332</v>
      </c>
      <c r="O3">
        <f>IF(Q3&gt;0,RANK(Q3,Q:Q)+COUNTIF($Q$2:Q3,Q3)-1,"")</f>
        <v>1</v>
      </c>
      <c r="P3" t="str">
        <f>Takımlar!K3</f>
        <v>ANKARASPOR</v>
      </c>
      <c r="Q3">
        <f t="shared" si="7"/>
        <v>2071</v>
      </c>
      <c r="S3">
        <f>INDEX(Takımlar!S:S,MATCH('Takımlar Final'!P3,Takımlar!B:B,0))+1</f>
        <v>2</v>
      </c>
      <c r="T3" t="str">
        <f>IF(INDEX(Takımlar!$B:$B,MATCH(INDEX(Takımlar!$C:$C,$S$2+1),Takımlar!$C:$C,0))=$P$2,INDEX(Takımlar!$C:$C,$S$2+1),"")</f>
        <v>SUAT SAMUR</v>
      </c>
      <c r="U3" t="str">
        <f>IF(INDEX(Takımlar!$B:$B,MATCH(INDEX(Takımlar!$C:$C,$S$3+1),Takımlar!$C:$C,0))=$P$3,INDEX(Takımlar!$C:$C,$S$3+1),"")</f>
        <v>FATİH TEKELİ</v>
      </c>
      <c r="V3" t="str">
        <f>IF(INDEX(Takımlar!$B:$B,MATCH(INDEX(Takımlar!$C:$C,$S$4+1),Takımlar!$C:$C,0))=$P$4,INDEX(Takımlar!$C:$C,$S$4+1),"")</f>
        <v>BAYRAM DURMUŞ</v>
      </c>
      <c r="W3" t="str">
        <f>IF(INDEX(Takımlar!$B:$B,MATCH(INDEX(Takımlar!$C:$C,$S$5+1),Takımlar!$C:$C,0))=$P$5,INDEX(Takımlar!$C:$C,$S$5+1),"")</f>
        <v>DOĞAN ALBAYRAK</v>
      </c>
    </row>
    <row r="4" spans="1:23" ht="15.75">
      <c r="A4" s="3">
        <f>IF(G4&gt;0,RANK(G4,G:G)+COUNTIF($G$2:G4,G4)-1,"")</f>
        <v>1</v>
      </c>
      <c r="B4" s="9" t="str">
        <f t="shared" si="0"/>
        <v>GENÇLERBİRLİĞİ</v>
      </c>
      <c r="C4" s="10" t="str">
        <f t="shared" si="1"/>
        <v>ŞENER ZAN</v>
      </c>
      <c r="D4" s="11">
        <v>227</v>
      </c>
      <c r="E4" s="12">
        <v>221</v>
      </c>
      <c r="F4" s="13"/>
      <c r="G4" s="14">
        <f t="shared" si="2"/>
        <v>224</v>
      </c>
      <c r="H4" s="9">
        <f t="shared" si="3"/>
        <v>448</v>
      </c>
      <c r="J4" s="15">
        <f t="shared" si="8"/>
        <v>3</v>
      </c>
      <c r="K4" s="79" t="str">
        <f t="shared" si="4"/>
        <v>ES ES</v>
      </c>
      <c r="L4" s="17">
        <f t="shared" si="5"/>
        <v>1998</v>
      </c>
      <c r="M4" s="18">
        <f t="shared" si="6"/>
        <v>133.2</v>
      </c>
      <c r="O4">
        <f>IF(Q4&gt;0,RANK(Q4,Q:Q)+COUNTIF($Q$2:Q4,Q4)-1,"")</f>
        <v>3</v>
      </c>
      <c r="P4" t="str">
        <f>Takımlar!K4</f>
        <v>ES ES</v>
      </c>
      <c r="Q4">
        <f t="shared" si="7"/>
        <v>1998</v>
      </c>
      <c r="S4">
        <f>INDEX(Takımlar!S:S,MATCH('Takımlar Final'!P4,Takımlar!B:B,0))+1</f>
        <v>44</v>
      </c>
      <c r="T4" t="str">
        <f>IF(INDEX(Takımlar!$B:$B,MATCH(INDEX(Takımlar!$C:$C,$S$2+2),Takımlar!$C:$C,0))=$P$2,INDEX(Takımlar!$C:$C,$S$2+2),"")</f>
        <v>ŞENER ZAN</v>
      </c>
      <c r="U4" t="str">
        <f>IF(INDEX(Takımlar!$B:$B,MATCH(INDEX(Takımlar!$C:$C,$S$3+2),Takımlar!$C:$C,0))=$P$3,INDEX(Takımlar!$C:$C,$S$3+2),"")</f>
        <v>OĞUZ YILMAZ</v>
      </c>
      <c r="V4" t="str">
        <f>IF(INDEX(Takımlar!$B:$B,MATCH(INDEX(Takımlar!$C:$C,$S$4+2),Takımlar!$C:$C,0))=$P$4,INDEX(Takımlar!$C:$C,$S$4+2),"")</f>
        <v>BARIŞ EROĞLU</v>
      </c>
      <c r="W4" t="str">
        <f>IF(INDEX(Takımlar!$B:$B,MATCH(INDEX(Takımlar!$C:$C,$S$5+2),Takımlar!$C:$C,0))=$P$5,INDEX(Takımlar!$C:$C,$S$5+2),"")</f>
        <v>SÜLEYMAN OSMANOĞLU</v>
      </c>
    </row>
    <row r="5" spans="1:23" ht="15.75">
      <c r="A5" s="3">
        <f>IF(G5&gt;0,RANK(G5,G:G)+COUNTIF($G$2:G5,G5)-1,"")</f>
        <v>7</v>
      </c>
      <c r="B5" s="9" t="str">
        <f t="shared" si="0"/>
        <v>GENÇLERBİRLİĞİ</v>
      </c>
      <c r="C5" s="10" t="str">
        <f t="shared" si="1"/>
        <v>ÖMER DOĞAN</v>
      </c>
      <c r="D5" s="11">
        <v>194</v>
      </c>
      <c r="E5" s="12">
        <v>226</v>
      </c>
      <c r="F5" s="13"/>
      <c r="G5" s="14">
        <f t="shared" si="2"/>
        <v>210</v>
      </c>
      <c r="H5" s="9">
        <f t="shared" si="3"/>
        <v>420</v>
      </c>
      <c r="J5" s="15">
        <f t="shared" si="8"/>
        <v>4</v>
      </c>
      <c r="K5" s="16" t="str">
        <f t="shared" si="4"/>
        <v>KEPEZ</v>
      </c>
      <c r="L5" s="17">
        <f t="shared" si="5"/>
        <v>1832</v>
      </c>
      <c r="M5" s="18">
        <f t="shared" si="6"/>
        <v>122.13333333333334</v>
      </c>
      <c r="O5">
        <f>IF(Q5&gt;0,RANK(Q5,Q:Q)+COUNTIF($Q$2:Q5,Q5)-1,"")</f>
        <v>4</v>
      </c>
      <c r="P5" t="str">
        <f>Takımlar!K5</f>
        <v>KEPEZ</v>
      </c>
      <c r="Q5">
        <f t="shared" si="7"/>
        <v>1832</v>
      </c>
      <c r="S5">
        <f>INDEX(Takımlar!S:S,MATCH('Takımlar Final'!P5,Takımlar!B:B,0))+1</f>
        <v>14</v>
      </c>
      <c r="T5" t="str">
        <f>IF(INDEX(Takımlar!$B:$B,MATCH(INDEX(Takımlar!$C:$C,$S$2+3),Takımlar!$C:$C,0))=$P$2,INDEX(Takımlar!$C:$C,$S$2+3),"")</f>
        <v>ÖMER DOĞAN</v>
      </c>
      <c r="U5" t="str">
        <f>IF(INDEX(Takımlar!$B:$B,MATCH(INDEX(Takımlar!$C:$C,$S$3+3),Takımlar!$C:$C,0))=$P$3,INDEX(Takımlar!$C:$C,$S$3+3),"")</f>
        <v>İBRAHİM COCİ</v>
      </c>
      <c r="V5" t="str">
        <f>IF(INDEX(Takımlar!$B:$B,MATCH(INDEX(Takımlar!$C:$C,$S$4+3),Takımlar!$C:$C,0))=$P$4,INDEX(Takımlar!$C:$C,$S$4+3),"")</f>
        <v>AYHAN ÇETİNTÜRK</v>
      </c>
      <c r="W5" t="str">
        <f>IF(INDEX(Takımlar!$B:$B,MATCH(INDEX(Takımlar!$C:$C,$S$5+3),Takımlar!$C:$C,0))=$P$5,INDEX(Takımlar!$C:$C,$S$5+3),"")</f>
        <v>İSMAİL AYAN</v>
      </c>
    </row>
    <row r="6" spans="1:23" ht="15.75">
      <c r="A6" s="3">
        <f>IF(G6&gt;0,RANK(G6,G:G)+COUNTIF($G$2:G6,G6)-1,"")</f>
        <v>11</v>
      </c>
      <c r="B6" s="9" t="str">
        <f t="shared" si="0"/>
        <v>GENÇLERBİRLİĞİ</v>
      </c>
      <c r="C6" s="10" t="str">
        <f t="shared" si="1"/>
        <v>SEDAT AKTAŞ</v>
      </c>
      <c r="D6" s="11">
        <v>206</v>
      </c>
      <c r="E6" s="12">
        <v>191</v>
      </c>
      <c r="F6" s="13"/>
      <c r="G6" s="14">
        <f t="shared" si="2"/>
        <v>198.5</v>
      </c>
      <c r="H6" s="9">
        <f t="shared" si="3"/>
        <v>397</v>
      </c>
      <c r="J6" s="15">
        <f t="shared" si="8"/>
        <v>5</v>
      </c>
      <c r="K6" s="16">
        <f t="shared" si="4"/>
      </c>
      <c r="L6" s="17">
        <f t="shared" si="5"/>
        <v>0</v>
      </c>
      <c r="M6" s="18">
        <f t="shared" si="6"/>
        <v>0</v>
      </c>
      <c r="O6">
        <f>IF(Q6&gt;0,RANK(Q6,Q:Q)+COUNTIF($Q$2:Q6,Q6)-1,"")</f>
      </c>
      <c r="Q6">
        <f t="shared" si="7"/>
        <v>0</v>
      </c>
      <c r="T6" t="str">
        <f>IF(INDEX(Takımlar!$B:$B,MATCH(INDEX(Takımlar!$C:$C,$S$2+4),Takımlar!$C:$C,0))=$P$2,INDEX(Takımlar!$C:$C,$S$2+4),"")</f>
        <v>SEDAT AKTAŞ</v>
      </c>
      <c r="U6" t="str">
        <f>IF(INDEX(Takımlar!$B:$B,MATCH(INDEX(Takımlar!$C:$C,$S$3+4),Takımlar!$C:$C,0))=$P$3,INDEX(Takımlar!$C:$C,$S$3+4),"")</f>
        <v>ORHAN TOLA</v>
      </c>
      <c r="V6" t="str">
        <f>IF(INDEX(Takımlar!$B:$B,MATCH(INDEX(Takımlar!$C:$C,$S$4+4),Takımlar!$C:$C,0))=$P$4,INDEX(Takımlar!$C:$C,$S$4+4),"")</f>
        <v>ERHAN KARABULUT</v>
      </c>
      <c r="W6" t="str">
        <f>IF(INDEX(Takımlar!$B:$B,MATCH(INDEX(Takımlar!$C:$C,$S$5+4),Takımlar!$C:$C,0))=$P$5,INDEX(Takımlar!$C:$C,$S$5+4),"")</f>
        <v>GÜRKAN ÇİL</v>
      </c>
    </row>
    <row r="7" spans="1:23" ht="15.75">
      <c r="A7" s="3">
        <f>IF(G7&gt;0,RANK(G7,G:G)+COUNTIF($G$2:G7,G7)-1,"")</f>
      </c>
      <c r="B7" s="9" t="str">
        <f t="shared" si="0"/>
        <v>GENÇLERBİRLİĞİ</v>
      </c>
      <c r="C7" s="10" t="str">
        <f t="shared" si="1"/>
        <v>MURAT DEMİREL</v>
      </c>
      <c r="D7" s="11"/>
      <c r="E7" s="12"/>
      <c r="F7" s="13"/>
      <c r="G7" s="14">
        <f t="shared" si="2"/>
        <v>0</v>
      </c>
      <c r="H7" s="9">
        <f t="shared" si="3"/>
        <v>0</v>
      </c>
      <c r="J7" s="15">
        <f t="shared" si="8"/>
        <v>6</v>
      </c>
      <c r="K7" s="16">
        <f t="shared" si="4"/>
      </c>
      <c r="L7" s="17">
        <f t="shared" si="5"/>
        <v>0</v>
      </c>
      <c r="M7" s="18">
        <f t="shared" si="6"/>
        <v>0</v>
      </c>
      <c r="O7">
        <f>IF(Q7&gt;0,RANK(Q7,Q:Q)+COUNTIF($Q$2:Q7,Q7)-1,"")</f>
      </c>
      <c r="Q7">
        <f t="shared" si="7"/>
        <v>0</v>
      </c>
      <c r="T7" t="str">
        <f>IF(INDEX(Takımlar!$B:$B,MATCH(INDEX(Takımlar!$C:$C,$S$2+5),Takımlar!$C:$C,0))=$P$2,INDEX(Takımlar!$C:$C,$S$2+5),"")</f>
        <v>MURAT DEMİREL</v>
      </c>
      <c r="U7" t="str">
        <f>IF(INDEX(Takımlar!$B:$B,MATCH(INDEX(Takımlar!$C:$C,$S$3+5),Takımlar!$C:$C,0))=$P$3,INDEX(Takımlar!$C:$C,$S$3+5),"")</f>
        <v>SERKAN AK</v>
      </c>
      <c r="V7" t="str">
        <f>IF(INDEX(Takımlar!$B:$B,MATCH(INDEX(Takımlar!$C:$C,$S$4+5),Takımlar!$C:$C,0))=$P$4,INDEX(Takımlar!$C:$C,$S$4+5),"")</f>
        <v>TUĞRUL GÜNDOĞAN</v>
      </c>
      <c r="W7" t="str">
        <f>IF(INDEX(Takımlar!$B:$B,MATCH(INDEX(Takımlar!$C:$C,$S$5+5),Takımlar!$C:$C,0))=$P$5,INDEX(Takımlar!$C:$C,$S$5+5),"")</f>
        <v>ÖZCAN DUYAR</v>
      </c>
    </row>
    <row r="8" spans="1:20" ht="15.75">
      <c r="A8" s="3">
        <f>IF(G8&gt;0,RANK(G8,G:G)+COUNTIF($G$2:G8,G8)-1,"")</f>
        <v>2</v>
      </c>
      <c r="B8" s="9" t="str">
        <f aca="true" t="shared" si="9" ref="B8:B13">$P$3</f>
        <v>ANKARASPOR</v>
      </c>
      <c r="C8" s="72" t="str">
        <f aca="true" t="shared" si="10" ref="C8:C13">U2</f>
        <v>HABİB DOĞAN</v>
      </c>
      <c r="D8" s="73">
        <v>210</v>
      </c>
      <c r="E8" s="74">
        <v>237</v>
      </c>
      <c r="F8" s="13"/>
      <c r="G8" s="14">
        <f t="shared" si="2"/>
        <v>223.5</v>
      </c>
      <c r="H8" s="9">
        <f aca="true" t="shared" si="11" ref="H8:H19">SUM(D8:F8)</f>
        <v>447</v>
      </c>
      <c r="J8" s="15">
        <f t="shared" si="8"/>
        <v>7</v>
      </c>
      <c r="K8" s="16">
        <f t="shared" si="4"/>
      </c>
      <c r="L8" s="17">
        <f t="shared" si="5"/>
        <v>0</v>
      </c>
      <c r="M8" s="18">
        <f t="shared" si="6"/>
        <v>0</v>
      </c>
      <c r="O8">
        <f>IF(Q8&gt;0,RANK(Q8,Q:Q)+COUNTIF($Q$2:Q8,Q8)-1,"")</f>
      </c>
      <c r="Q8">
        <f t="shared" si="7"/>
        <v>0</v>
      </c>
      <c r="T8">
        <f>IF(INDEX(Takımlar!B:B,MATCH(INDEX(Takımlar!C:C,S$2+6),Takımlar!C:C,0))=P$2,INDEX(Takımlar!C:C,S$2+6),"")</f>
      </c>
    </row>
    <row r="9" spans="1:17" ht="15.75">
      <c r="A9" s="3">
        <f>IF(G9&gt;0,RANK(G9,G:G)+COUNTIF($G$2:G9,G9)-1,"")</f>
        <v>8</v>
      </c>
      <c r="B9" s="9" t="str">
        <f t="shared" si="9"/>
        <v>ANKARASPOR</v>
      </c>
      <c r="C9" s="72" t="str">
        <f t="shared" si="10"/>
        <v>FATİH TEKELİ</v>
      </c>
      <c r="D9" s="73">
        <v>169</v>
      </c>
      <c r="E9" s="74">
        <v>248</v>
      </c>
      <c r="F9" s="13"/>
      <c r="G9" s="14">
        <f t="shared" si="2"/>
        <v>208.5</v>
      </c>
      <c r="H9" s="9">
        <f t="shared" si="11"/>
        <v>417</v>
      </c>
      <c r="J9" s="15">
        <f t="shared" si="8"/>
        <v>8</v>
      </c>
      <c r="K9" s="16">
        <f t="shared" si="4"/>
      </c>
      <c r="L9" s="17">
        <f t="shared" si="5"/>
        <v>0</v>
      </c>
      <c r="M9" s="18">
        <f t="shared" si="6"/>
        <v>0</v>
      </c>
      <c r="O9">
        <f>IF(Q9&gt;0,RANK(Q9,Q:Q)+COUNTIF($Q$2:Q9,Q9)-1,"")</f>
      </c>
      <c r="Q9">
        <f t="shared" si="7"/>
        <v>0</v>
      </c>
    </row>
    <row r="10" spans="1:17" ht="15.75">
      <c r="A10" s="3">
        <f>IF(G10&gt;0,RANK(G10,G:G)+COUNTIF($G$2:G10,G10)-1,"")</f>
      </c>
      <c r="B10" s="9" t="str">
        <f t="shared" si="9"/>
        <v>ANKARASPOR</v>
      </c>
      <c r="C10" s="72" t="str">
        <f t="shared" si="10"/>
        <v>OĞUZ YILMAZ</v>
      </c>
      <c r="D10" s="73"/>
      <c r="E10" s="74"/>
      <c r="F10" s="13"/>
      <c r="G10" s="14">
        <f t="shared" si="2"/>
        <v>0</v>
      </c>
      <c r="H10" s="9">
        <f t="shared" si="11"/>
        <v>0</v>
      </c>
      <c r="J10" s="15">
        <f t="shared" si="8"/>
        <v>9</v>
      </c>
      <c r="K10" s="16">
        <f t="shared" si="4"/>
      </c>
      <c r="L10" s="17">
        <f t="shared" si="5"/>
        <v>0</v>
      </c>
      <c r="M10" s="18">
        <f t="shared" si="6"/>
        <v>0</v>
      </c>
      <c r="O10">
        <f>IF(Q10&gt;0,RANK(Q10,Q:Q)+COUNTIF($Q$2:Q10,Q10)-1,"")</f>
      </c>
      <c r="Q10">
        <f t="shared" si="7"/>
        <v>0</v>
      </c>
    </row>
    <row r="11" spans="1:17" ht="15.75">
      <c r="A11" s="3">
        <f>IF(G11&gt;0,RANK(G11,G:G)+COUNTIF($G$2:G11,G11)-1,"")</f>
        <v>10</v>
      </c>
      <c r="B11" s="9" t="str">
        <f t="shared" si="9"/>
        <v>ANKARASPOR</v>
      </c>
      <c r="C11" s="72" t="str">
        <f t="shared" si="10"/>
        <v>İBRAHİM COCİ</v>
      </c>
      <c r="D11" s="73">
        <v>224</v>
      </c>
      <c r="E11" s="74">
        <v>178</v>
      </c>
      <c r="F11" s="13"/>
      <c r="G11" s="14">
        <f t="shared" si="2"/>
        <v>201</v>
      </c>
      <c r="H11" s="9">
        <f t="shared" si="11"/>
        <v>402</v>
      </c>
      <c r="J11" s="15">
        <f t="shared" si="8"/>
        <v>10</v>
      </c>
      <c r="K11" s="16">
        <f t="shared" si="4"/>
      </c>
      <c r="L11" s="17">
        <f t="shared" si="5"/>
        <v>0</v>
      </c>
      <c r="M11" s="18">
        <f t="shared" si="6"/>
        <v>0</v>
      </c>
      <c r="O11">
        <f>IF(Q11&gt;0,RANK(Q11,Q:Q)+COUNTIF($Q$2:Q11,Q11)-1,"")</f>
      </c>
      <c r="Q11">
        <f t="shared" si="7"/>
        <v>0</v>
      </c>
    </row>
    <row r="12" spans="1:17" ht="15.75">
      <c r="A12" s="3">
        <f>IF(G12&gt;0,RANK(G12,G:G)+COUNTIF($G$2:G12,G12)-1,"")</f>
        <v>12</v>
      </c>
      <c r="B12" s="9" t="str">
        <f t="shared" si="9"/>
        <v>ANKARASPOR</v>
      </c>
      <c r="C12" s="72" t="str">
        <f t="shared" si="10"/>
        <v>ORHAN TOLA</v>
      </c>
      <c r="D12" s="73">
        <v>195</v>
      </c>
      <c r="E12" s="74">
        <v>195</v>
      </c>
      <c r="F12" s="13"/>
      <c r="G12" s="14">
        <f t="shared" si="2"/>
        <v>195</v>
      </c>
      <c r="H12" s="9">
        <f t="shared" si="11"/>
        <v>390</v>
      </c>
      <c r="J12" s="15">
        <f t="shared" si="8"/>
        <v>11</v>
      </c>
      <c r="K12" s="16">
        <f t="shared" si="4"/>
      </c>
      <c r="L12" s="17">
        <f t="shared" si="5"/>
        <v>0</v>
      </c>
      <c r="M12" s="18">
        <f t="shared" si="6"/>
        <v>0</v>
      </c>
      <c r="O12">
        <f>IF(Q12&gt;0,RANK(Q12,Q:Q)+COUNTIF($Q$2:Q12,Q12)-1,"")</f>
      </c>
      <c r="Q12">
        <f t="shared" si="7"/>
        <v>0</v>
      </c>
    </row>
    <row r="13" spans="1:17" ht="15.75">
      <c r="A13" s="3">
        <f>IF(G13&gt;0,RANK(G13,G:G)+COUNTIF($G$2:G13,G13)-1,"")</f>
        <v>9</v>
      </c>
      <c r="B13" s="9" t="str">
        <f t="shared" si="9"/>
        <v>ANKARASPOR</v>
      </c>
      <c r="C13" s="72" t="str">
        <f t="shared" si="10"/>
        <v>SERKAN AK</v>
      </c>
      <c r="D13" s="73">
        <v>180</v>
      </c>
      <c r="E13" s="74">
        <v>235</v>
      </c>
      <c r="F13" s="13"/>
      <c r="G13" s="14">
        <f t="shared" si="2"/>
        <v>207.5</v>
      </c>
      <c r="H13" s="9">
        <f t="shared" si="11"/>
        <v>415</v>
      </c>
      <c r="J13" s="15">
        <f t="shared" si="8"/>
        <v>12</v>
      </c>
      <c r="K13" s="16">
        <f t="shared" si="4"/>
      </c>
      <c r="L13" s="17">
        <f t="shared" si="5"/>
        <v>0</v>
      </c>
      <c r="M13" s="18">
        <f t="shared" si="6"/>
        <v>0</v>
      </c>
      <c r="O13">
        <f>IF(Q13&gt;0,RANK(Q13,Q:Q)+COUNTIF($Q$2:Q13,Q13)-1,"")</f>
      </c>
      <c r="Q13">
        <f t="shared" si="7"/>
        <v>0</v>
      </c>
    </row>
    <row r="14" spans="1:17" ht="15.75">
      <c r="A14" s="3">
        <f>IF(G14&gt;0,RANK(G14,G:G)+COUNTIF($G$2:G14,G14)-1,"")</f>
        <v>18</v>
      </c>
      <c r="B14" s="9" t="str">
        <f aca="true" t="shared" si="12" ref="B14:B19">$P$4</f>
        <v>ES ES</v>
      </c>
      <c r="C14" s="72" t="str">
        <f aca="true" t="shared" si="13" ref="C14:C19">V2</f>
        <v>FAZLI KAAN AKBAŞ</v>
      </c>
      <c r="D14" s="11">
        <v>151</v>
      </c>
      <c r="E14" s="12">
        <v>193</v>
      </c>
      <c r="F14" s="13"/>
      <c r="G14" s="14">
        <f aca="true" t="shared" si="14" ref="G14:G19">IF(SUM(D14:F14)&gt;0,AVERAGE(D14:F14),0)</f>
        <v>172</v>
      </c>
      <c r="H14" s="9">
        <f t="shared" si="11"/>
        <v>344</v>
      </c>
      <c r="J14" s="15">
        <f t="shared" si="8"/>
        <v>13</v>
      </c>
      <c r="K14" s="16">
        <f t="shared" si="4"/>
      </c>
      <c r="L14" s="17">
        <f t="shared" si="5"/>
        <v>0</v>
      </c>
      <c r="M14" s="18">
        <f t="shared" si="6"/>
        <v>0</v>
      </c>
      <c r="O14">
        <f>IF(Q14&gt;0,RANK(Q14,Q:Q)+COUNTIF($Q$2:Q14,Q14)-1,"")</f>
      </c>
      <c r="Q14">
        <f t="shared" si="7"/>
        <v>0</v>
      </c>
    </row>
    <row r="15" spans="1:17" ht="15.75">
      <c r="A15" s="3">
        <f>IF(G15&gt;0,RANK(G15,G:G)+COUNTIF($G$2:G15,G15)-1,"")</f>
      </c>
      <c r="B15" s="9" t="str">
        <f t="shared" si="12"/>
        <v>ES ES</v>
      </c>
      <c r="C15" s="72" t="str">
        <f t="shared" si="13"/>
        <v>BAYRAM DURMUŞ</v>
      </c>
      <c r="D15" s="11"/>
      <c r="E15" s="12"/>
      <c r="F15" s="13"/>
      <c r="G15" s="14">
        <f t="shared" si="14"/>
        <v>0</v>
      </c>
      <c r="H15" s="9">
        <f t="shared" si="11"/>
        <v>0</v>
      </c>
      <c r="J15" s="15">
        <f t="shared" si="8"/>
        <v>14</v>
      </c>
      <c r="K15" s="16">
        <f t="shared" si="4"/>
      </c>
      <c r="L15" s="17">
        <f t="shared" si="5"/>
        <v>0</v>
      </c>
      <c r="M15" s="18">
        <f t="shared" si="6"/>
        <v>0</v>
      </c>
      <c r="O15">
        <f>IF(Q15&gt;0,RANK(Q15,Q:Q)+COUNTIF($Q$2:Q15,Q15)-1,"")</f>
      </c>
      <c r="Q15">
        <f t="shared" si="7"/>
        <v>0</v>
      </c>
    </row>
    <row r="16" spans="1:17" ht="15.75">
      <c r="A16" s="3">
        <f>IF(G16&gt;0,RANK(G16,G:G)+COUNTIF($G$2:G16,G16)-1,"")</f>
        <v>3</v>
      </c>
      <c r="B16" s="9" t="str">
        <f t="shared" si="12"/>
        <v>ES ES</v>
      </c>
      <c r="C16" s="72" t="str">
        <f t="shared" si="13"/>
        <v>BARIŞ EROĞLU</v>
      </c>
      <c r="D16" s="11">
        <v>275</v>
      </c>
      <c r="E16" s="12">
        <v>158</v>
      </c>
      <c r="F16" s="13"/>
      <c r="G16" s="14">
        <f t="shared" si="14"/>
        <v>216.5</v>
      </c>
      <c r="H16" s="9">
        <f t="shared" si="11"/>
        <v>433</v>
      </c>
      <c r="J16" s="15">
        <f t="shared" si="8"/>
        <v>15</v>
      </c>
      <c r="K16" s="16">
        <f t="shared" si="4"/>
      </c>
      <c r="L16" s="17">
        <f t="shared" si="5"/>
        <v>0</v>
      </c>
      <c r="M16" s="18">
        <f t="shared" si="6"/>
        <v>0</v>
      </c>
      <c r="O16">
        <f>IF(Q16&gt;0,RANK(Q16,Q:Q)+COUNTIF($Q$2:Q16,Q16)-1,"")</f>
      </c>
      <c r="Q16">
        <f t="shared" si="7"/>
        <v>0</v>
      </c>
    </row>
    <row r="17" spans="1:17" ht="15.75">
      <c r="A17" s="3">
        <f>IF(G17&gt;0,RANK(G17,G:G)+COUNTIF($G$2:G17,G17)-1,"")</f>
        <v>6</v>
      </c>
      <c r="B17" s="9" t="str">
        <f t="shared" si="12"/>
        <v>ES ES</v>
      </c>
      <c r="C17" s="72" t="str">
        <f t="shared" si="13"/>
        <v>AYHAN ÇETİNTÜRK</v>
      </c>
      <c r="D17" s="11">
        <v>213</v>
      </c>
      <c r="E17" s="12">
        <v>208</v>
      </c>
      <c r="F17" s="13"/>
      <c r="G17" s="14">
        <f t="shared" si="14"/>
        <v>210.5</v>
      </c>
      <c r="H17" s="9">
        <f t="shared" si="11"/>
        <v>421</v>
      </c>
      <c r="J17" s="15">
        <f t="shared" si="8"/>
        <v>16</v>
      </c>
      <c r="K17" s="16">
        <f t="shared" si="4"/>
      </c>
      <c r="L17" s="17">
        <f t="shared" si="5"/>
        <v>0</v>
      </c>
      <c r="M17" s="18">
        <f t="shared" si="6"/>
        <v>0</v>
      </c>
      <c r="O17">
        <f>IF(Q17&gt;0,RANK(Q17,Q:Q)+COUNTIF($Q$2:Q17,Q17)-1,"")</f>
      </c>
      <c r="Q17">
        <f t="shared" si="7"/>
        <v>0</v>
      </c>
    </row>
    <row r="18" spans="1:17" ht="15.75">
      <c r="A18" s="3">
        <f>IF(G18&gt;0,RANK(G18,G:G)+COUNTIF($G$2:G18,G18)-1,"")</f>
        <v>15</v>
      </c>
      <c r="B18" s="9" t="str">
        <f t="shared" si="12"/>
        <v>ES ES</v>
      </c>
      <c r="C18" s="72" t="str">
        <f t="shared" si="13"/>
        <v>ERHAN KARABULUT</v>
      </c>
      <c r="D18" s="11">
        <v>196</v>
      </c>
      <c r="E18" s="12">
        <v>177</v>
      </c>
      <c r="F18" s="13"/>
      <c r="G18" s="14">
        <f t="shared" si="14"/>
        <v>186.5</v>
      </c>
      <c r="H18" s="9">
        <f t="shared" si="11"/>
        <v>373</v>
      </c>
      <c r="J18" s="15">
        <f t="shared" si="8"/>
        <v>17</v>
      </c>
      <c r="K18" s="16">
        <f t="shared" si="4"/>
      </c>
      <c r="L18" s="17">
        <f t="shared" si="5"/>
        <v>0</v>
      </c>
      <c r="M18" s="18">
        <f t="shared" si="6"/>
        <v>0</v>
      </c>
      <c r="O18">
        <f>IF(Q18&gt;0,RANK(Q18,Q:Q)+COUNTIF($Q$2:Q18,Q18)-1,"")</f>
      </c>
      <c r="Q18">
        <f t="shared" si="7"/>
        <v>0</v>
      </c>
    </row>
    <row r="19" spans="1:13" ht="15.75">
      <c r="A19" s="3">
        <f>IF(G19&gt;0,RANK(G19,G:G)+COUNTIF($G$2:G19,G19)-1,"")</f>
        <v>4</v>
      </c>
      <c r="B19" s="9" t="str">
        <f t="shared" si="12"/>
        <v>ES ES</v>
      </c>
      <c r="C19" s="72" t="str">
        <f t="shared" si="13"/>
        <v>TUĞRUL GÜNDOĞAN</v>
      </c>
      <c r="D19" s="11">
        <v>191</v>
      </c>
      <c r="E19" s="12">
        <v>236</v>
      </c>
      <c r="F19" s="13"/>
      <c r="G19" s="14">
        <f t="shared" si="14"/>
        <v>213.5</v>
      </c>
      <c r="H19" s="9">
        <f t="shared" si="11"/>
        <v>427</v>
      </c>
      <c r="J19" s="15">
        <f t="shared" si="8"/>
        <v>18</v>
      </c>
      <c r="K19" s="16">
        <f t="shared" si="4"/>
      </c>
      <c r="L19" s="17">
        <f t="shared" si="5"/>
        <v>0</v>
      </c>
      <c r="M19" s="18">
        <f t="shared" si="6"/>
        <v>0</v>
      </c>
    </row>
    <row r="20" spans="1:13" ht="15.75">
      <c r="A20" s="3">
        <f>IF(G20&gt;0,RANK(G20,G:G)+COUNTIF($G$2:G20,G20)-1,"")</f>
        <v>14</v>
      </c>
      <c r="B20" s="9" t="str">
        <f aca="true" t="shared" si="15" ref="B20:B25">$P$5</f>
        <v>KEPEZ</v>
      </c>
      <c r="C20" s="10" t="str">
        <f aca="true" t="shared" si="16" ref="C20:C25">W2</f>
        <v>EKREM TOPAÇ</v>
      </c>
      <c r="D20" s="11">
        <v>192</v>
      </c>
      <c r="E20" s="12">
        <v>187</v>
      </c>
      <c r="F20" s="13"/>
      <c r="G20" s="14">
        <f t="shared" si="2"/>
        <v>189.5</v>
      </c>
      <c r="H20" s="9">
        <f t="shared" si="3"/>
        <v>379</v>
      </c>
      <c r="J20" s="15">
        <f t="shared" si="8"/>
        <v>19</v>
      </c>
      <c r="K20" s="16">
        <f t="shared" si="4"/>
      </c>
      <c r="L20" s="17">
        <f t="shared" si="5"/>
        <v>0</v>
      </c>
      <c r="M20" s="18">
        <f t="shared" si="6"/>
        <v>0</v>
      </c>
    </row>
    <row r="21" spans="1:13" ht="15.75">
      <c r="A21" s="3">
        <f>IF(G21&gt;0,RANK(G21,G:G)+COUNTIF($G$2:G21,G21)-1,"")</f>
        <v>17</v>
      </c>
      <c r="B21" s="9" t="str">
        <f t="shared" si="15"/>
        <v>KEPEZ</v>
      </c>
      <c r="C21" s="10" t="str">
        <f t="shared" si="16"/>
        <v>DOĞAN ALBAYRAK</v>
      </c>
      <c r="D21" s="11">
        <v>161</v>
      </c>
      <c r="E21" s="12">
        <v>193</v>
      </c>
      <c r="F21" s="13"/>
      <c r="G21" s="14">
        <f t="shared" si="2"/>
        <v>177</v>
      </c>
      <c r="H21" s="9">
        <f t="shared" si="3"/>
        <v>354</v>
      </c>
      <c r="J21" s="15">
        <f t="shared" si="8"/>
        <v>20</v>
      </c>
      <c r="K21" s="16">
        <f t="shared" si="4"/>
      </c>
      <c r="L21" s="17">
        <f t="shared" si="5"/>
        <v>0</v>
      </c>
      <c r="M21" s="18">
        <f t="shared" si="6"/>
        <v>0</v>
      </c>
    </row>
    <row r="22" spans="1:13" ht="15.75">
      <c r="A22" s="3">
        <f>IF(G22&gt;0,RANK(G22,G:G)+COUNTIF($G$2:G22,G22)-1,"")</f>
        <v>5</v>
      </c>
      <c r="B22" s="9" t="str">
        <f t="shared" si="15"/>
        <v>KEPEZ</v>
      </c>
      <c r="C22" s="10" t="str">
        <f t="shared" si="16"/>
        <v>SÜLEYMAN OSMANOĞLU</v>
      </c>
      <c r="D22" s="11">
        <v>168</v>
      </c>
      <c r="E22" s="12">
        <v>256</v>
      </c>
      <c r="F22" s="13"/>
      <c r="G22" s="14">
        <f t="shared" si="2"/>
        <v>212</v>
      </c>
      <c r="H22" s="9">
        <f t="shared" si="3"/>
        <v>424</v>
      </c>
      <c r="J22" s="15">
        <f t="shared" si="8"/>
        <v>21</v>
      </c>
      <c r="K22" s="16">
        <f t="shared" si="4"/>
      </c>
      <c r="L22" s="17">
        <f t="shared" si="5"/>
        <v>0</v>
      </c>
      <c r="M22" s="18">
        <f t="shared" si="6"/>
        <v>0</v>
      </c>
    </row>
    <row r="23" spans="1:13" ht="15.75">
      <c r="A23" s="3">
        <f>IF(G23&gt;0,RANK(G23,G:G)+COUNTIF($G$2:G23,G23)-1,"")</f>
        <v>19</v>
      </c>
      <c r="B23" s="9" t="str">
        <f t="shared" si="15"/>
        <v>KEPEZ</v>
      </c>
      <c r="C23" s="10" t="str">
        <f t="shared" si="16"/>
        <v>İSMAİL AYAN</v>
      </c>
      <c r="D23" s="11">
        <v>167</v>
      </c>
      <c r="E23" s="12">
        <v>145</v>
      </c>
      <c r="F23" s="13"/>
      <c r="G23" s="14">
        <f t="shared" si="2"/>
        <v>156</v>
      </c>
      <c r="H23" s="9">
        <f t="shared" si="3"/>
        <v>312</v>
      </c>
      <c r="J23" s="15">
        <f t="shared" si="8"/>
        <v>22</v>
      </c>
      <c r="K23" s="16">
        <f t="shared" si="4"/>
      </c>
      <c r="L23" s="17">
        <f t="shared" si="5"/>
        <v>0</v>
      </c>
      <c r="M23" s="18">
        <f t="shared" si="6"/>
        <v>0</v>
      </c>
    </row>
    <row r="24" spans="1:13" ht="15.75">
      <c r="A24" s="3">
        <f>IF(G24&gt;0,RANK(G24,G:G)+COUNTIF($G$2:G24,G24)-1,"")</f>
      </c>
      <c r="B24" s="9" t="str">
        <f t="shared" si="15"/>
        <v>KEPEZ</v>
      </c>
      <c r="C24" s="10" t="str">
        <f t="shared" si="16"/>
        <v>GÜRKAN ÇİL</v>
      </c>
      <c r="D24" s="11"/>
      <c r="E24" s="12"/>
      <c r="F24" s="13"/>
      <c r="G24" s="14">
        <f t="shared" si="2"/>
        <v>0</v>
      </c>
      <c r="H24" s="9">
        <f t="shared" si="3"/>
        <v>0</v>
      </c>
      <c r="J24" s="15">
        <f t="shared" si="8"/>
        <v>23</v>
      </c>
      <c r="K24" s="16">
        <f t="shared" si="4"/>
      </c>
      <c r="L24" s="17">
        <f t="shared" si="5"/>
        <v>0</v>
      </c>
      <c r="M24" s="18">
        <f t="shared" si="6"/>
        <v>0</v>
      </c>
    </row>
    <row r="25" spans="1:13" ht="15.75">
      <c r="A25" s="3">
        <f>IF(G25&gt;0,RANK(G25,G:G)+COUNTIF($G$2:G25,G25)-1,"")</f>
        <v>16</v>
      </c>
      <c r="B25" s="9" t="str">
        <f t="shared" si="15"/>
        <v>KEPEZ</v>
      </c>
      <c r="C25" s="10" t="str">
        <f t="shared" si="16"/>
        <v>ÖZCAN DUYAR</v>
      </c>
      <c r="D25" s="11">
        <v>178</v>
      </c>
      <c r="E25" s="12">
        <v>185</v>
      </c>
      <c r="F25" s="13"/>
      <c r="G25" s="14">
        <f t="shared" si="2"/>
        <v>181.5</v>
      </c>
      <c r="H25" s="9">
        <f t="shared" si="3"/>
        <v>363</v>
      </c>
      <c r="J25" s="15">
        <f t="shared" si="8"/>
        <v>24</v>
      </c>
      <c r="K25" s="16">
        <f t="shared" si="4"/>
      </c>
      <c r="L25" s="17">
        <f t="shared" si="5"/>
        <v>0</v>
      </c>
      <c r="M25" s="18">
        <f t="shared" si="6"/>
        <v>0</v>
      </c>
    </row>
    <row r="26" spans="1:13" ht="15.75">
      <c r="A26" s="3">
        <f>IF(G26&gt;0,RANK(G26,G:G)+COUNTIF($G$2:G26,G26)-1,"")</f>
      </c>
      <c r="B26" s="9"/>
      <c r="C26" s="10"/>
      <c r="D26" s="11"/>
      <c r="E26" s="12"/>
      <c r="F26" s="13"/>
      <c r="G26" s="14">
        <f t="shared" si="2"/>
        <v>0</v>
      </c>
      <c r="H26" s="9">
        <f t="shared" si="3"/>
        <v>0</v>
      </c>
      <c r="J26" s="15">
        <f t="shared" si="8"/>
        <v>25</v>
      </c>
      <c r="K26" s="16">
        <f t="shared" si="4"/>
      </c>
      <c r="L26" s="17">
        <f t="shared" si="5"/>
        <v>0</v>
      </c>
      <c r="M26" s="18">
        <f t="shared" si="6"/>
        <v>0</v>
      </c>
    </row>
    <row r="27" spans="1:13" ht="15.75">
      <c r="A27" s="3">
        <f>IF(G27&gt;0,RANK(G27,G:G)+COUNTIF($G$2:G27,G27)-1,"")</f>
      </c>
      <c r="B27" s="9"/>
      <c r="C27" s="10"/>
      <c r="D27" s="11"/>
      <c r="E27" s="12"/>
      <c r="F27" s="13"/>
      <c r="G27" s="14">
        <f t="shared" si="2"/>
        <v>0</v>
      </c>
      <c r="H27" s="9">
        <f t="shared" si="3"/>
        <v>0</v>
      </c>
      <c r="J27" s="15">
        <f t="shared" si="8"/>
        <v>26</v>
      </c>
      <c r="K27" s="16">
        <f t="shared" si="4"/>
      </c>
      <c r="L27" s="17">
        <f t="shared" si="5"/>
        <v>0</v>
      </c>
      <c r="M27" s="18">
        <f t="shared" si="6"/>
        <v>0</v>
      </c>
    </row>
    <row r="28" spans="1:13" ht="15.75">
      <c r="A28" s="3">
        <f>IF(G28&gt;0,RANK(G28,G:G)+COUNTIF($G$2:G28,G28)-1,"")</f>
      </c>
      <c r="B28" s="9"/>
      <c r="C28" s="10"/>
      <c r="D28" s="11"/>
      <c r="E28" s="12"/>
      <c r="F28" s="13"/>
      <c r="G28" s="14">
        <f t="shared" si="2"/>
        <v>0</v>
      </c>
      <c r="H28" s="9">
        <f t="shared" si="3"/>
        <v>0</v>
      </c>
      <c r="J28" s="15">
        <f t="shared" si="8"/>
        <v>27</v>
      </c>
      <c r="K28" s="16">
        <f t="shared" si="4"/>
      </c>
      <c r="L28" s="17">
        <f t="shared" si="5"/>
        <v>0</v>
      </c>
      <c r="M28" s="18">
        <f t="shared" si="6"/>
        <v>0</v>
      </c>
    </row>
    <row r="29" spans="1:13" ht="15.75">
      <c r="A29" s="3">
        <f>IF(G29&gt;0,RANK(G29,G:G)+COUNTIF($G$2:G29,G29)-1,"")</f>
      </c>
      <c r="B29" s="9"/>
      <c r="C29" s="10"/>
      <c r="D29" s="11"/>
      <c r="E29" s="12"/>
      <c r="F29" s="13"/>
      <c r="G29" s="14">
        <f t="shared" si="2"/>
        <v>0</v>
      </c>
      <c r="H29" s="9">
        <f t="shared" si="3"/>
        <v>0</v>
      </c>
      <c r="J29" s="15">
        <f t="shared" si="8"/>
        <v>28</v>
      </c>
      <c r="K29" s="16">
        <f t="shared" si="4"/>
      </c>
      <c r="L29" s="17">
        <f t="shared" si="5"/>
        <v>0</v>
      </c>
      <c r="M29" s="18">
        <f t="shared" si="6"/>
        <v>0</v>
      </c>
    </row>
    <row r="30" spans="1:13" ht="15.75">
      <c r="A30" s="3">
        <f>IF(G30&gt;0,RANK(G30,G:G)+COUNTIF($G$2:G30,G30)-1,"")</f>
      </c>
      <c r="B30" s="9"/>
      <c r="C30" s="10"/>
      <c r="D30" s="11"/>
      <c r="E30" s="12"/>
      <c r="F30" s="13"/>
      <c r="G30" s="14">
        <f t="shared" si="2"/>
        <v>0</v>
      </c>
      <c r="H30" s="9">
        <f t="shared" si="3"/>
        <v>0</v>
      </c>
      <c r="J30" s="15">
        <f t="shared" si="8"/>
        <v>29</v>
      </c>
      <c r="K30" s="16">
        <f t="shared" si="4"/>
      </c>
      <c r="L30" s="17">
        <f t="shared" si="5"/>
        <v>0</v>
      </c>
      <c r="M30" s="18">
        <f t="shared" si="6"/>
        <v>0</v>
      </c>
    </row>
    <row r="31" spans="1:13" ht="15.75">
      <c r="A31" s="3">
        <f>IF(G31&gt;0,RANK(G31,G:G)+COUNTIF($G$2:G31,G31)-1,"")</f>
      </c>
      <c r="B31" s="9"/>
      <c r="C31" s="10"/>
      <c r="D31" s="11"/>
      <c r="E31" s="12"/>
      <c r="F31" s="13"/>
      <c r="G31" s="14">
        <f t="shared" si="2"/>
        <v>0</v>
      </c>
      <c r="H31" s="9">
        <f t="shared" si="3"/>
        <v>0</v>
      </c>
      <c r="J31" s="15">
        <f t="shared" si="8"/>
        <v>30</v>
      </c>
      <c r="K31" s="16">
        <f t="shared" si="4"/>
      </c>
      <c r="L31" s="17">
        <f t="shared" si="5"/>
        <v>0</v>
      </c>
      <c r="M31" s="18">
        <f t="shared" si="6"/>
        <v>0</v>
      </c>
    </row>
    <row r="32" spans="1:13" ht="15.75">
      <c r="A32" s="3">
        <f>IF(G32&gt;0,RANK(G32,G:G)+COUNTIF($G$2:G32,G32)-1,"")</f>
      </c>
      <c r="B32" s="9"/>
      <c r="C32" s="10"/>
      <c r="D32" s="11"/>
      <c r="E32" s="12"/>
      <c r="F32" s="13"/>
      <c r="G32" s="14">
        <f t="shared" si="2"/>
        <v>0</v>
      </c>
      <c r="H32" s="9">
        <f t="shared" si="3"/>
        <v>0</v>
      </c>
      <c r="J32" s="15">
        <f t="shared" si="8"/>
        <v>31</v>
      </c>
      <c r="K32" s="16">
        <f t="shared" si="4"/>
      </c>
      <c r="L32" s="17">
        <f t="shared" si="5"/>
        <v>0</v>
      </c>
      <c r="M32" s="18">
        <f t="shared" si="6"/>
        <v>0</v>
      </c>
    </row>
    <row r="33" spans="1:13" ht="15.75" customHeight="1">
      <c r="A33" s="3">
        <f>IF(G33&gt;0,RANK(G33,G:G)+COUNTIF($G$2:G33,G33)-1,"")</f>
      </c>
      <c r="B33" s="9"/>
      <c r="C33" s="10"/>
      <c r="D33" s="11"/>
      <c r="E33" s="12"/>
      <c r="F33" s="13"/>
      <c r="G33" s="14">
        <f t="shared" si="2"/>
        <v>0</v>
      </c>
      <c r="H33" s="9">
        <f t="shared" si="3"/>
        <v>0</v>
      </c>
      <c r="J33" s="15">
        <f t="shared" si="8"/>
        <v>32</v>
      </c>
      <c r="K33" s="16">
        <f t="shared" si="4"/>
      </c>
      <c r="L33" s="17">
        <f t="shared" si="5"/>
        <v>0</v>
      </c>
      <c r="M33" s="18">
        <f t="shared" si="6"/>
        <v>0</v>
      </c>
    </row>
    <row r="34" spans="1:13" ht="15.75" customHeight="1">
      <c r="A34" s="3">
        <f>IF(G34&gt;0,RANK(G34,G:G)+COUNTIF($G$2:G34,G34)-1,"")</f>
      </c>
      <c r="B34" s="9"/>
      <c r="C34" s="10"/>
      <c r="D34" s="11"/>
      <c r="E34" s="12"/>
      <c r="F34" s="13"/>
      <c r="G34" s="14">
        <f aca="true" t="shared" si="17" ref="G34:G65">IF(SUM(D34:F34)&gt;0,AVERAGE(D34:F34),0)</f>
        <v>0</v>
      </c>
      <c r="H34" s="9">
        <f aca="true" t="shared" si="18" ref="H34:H65">SUM(D34:F34)</f>
        <v>0</v>
      </c>
      <c r="J34" s="15">
        <f t="shared" si="8"/>
        <v>33</v>
      </c>
      <c r="K34" s="16">
        <f aca="true" t="shared" si="19" ref="K34:K65">IF(ISERROR(INDEX(P$1:P$65536,MATCH(J34,O$1:O$65536,0))),"",INDEX(P$1:P$65536,MATCH(J34,O$1:O$65536,0)))</f>
      </c>
      <c r="L34" s="17">
        <f aca="true" t="shared" si="20" ref="L34:L65">IF(ISERROR(INDEX(Q$1:Q$65536,MATCH(J34,O$1:O$65536,0))),0,(INDEX(Q$1:Q$65536,MATCH(J34,O$1:O$65536,0))))</f>
        <v>0</v>
      </c>
      <c r="M34" s="18">
        <f aca="true" t="shared" si="21" ref="M34:M65">IF(L34&gt;0,L34/15,0)</f>
        <v>0</v>
      </c>
    </row>
    <row r="35" spans="1:13" ht="15.75" customHeight="1">
      <c r="A35" s="3">
        <f>IF(G35&gt;0,RANK(G35,G:G)+COUNTIF($G$2:G35,G35)-1,"")</f>
      </c>
      <c r="B35" s="9"/>
      <c r="C35" s="10"/>
      <c r="D35" s="11"/>
      <c r="E35" s="12"/>
      <c r="F35" s="13"/>
      <c r="G35" s="14">
        <f t="shared" si="17"/>
        <v>0</v>
      </c>
      <c r="H35" s="9">
        <f t="shared" si="18"/>
        <v>0</v>
      </c>
      <c r="J35" s="15">
        <f aca="true" t="shared" si="22" ref="J35:J66">J34+1</f>
        <v>34</v>
      </c>
      <c r="K35" s="16">
        <f t="shared" si="19"/>
      </c>
      <c r="L35" s="17">
        <f t="shared" si="20"/>
        <v>0</v>
      </c>
      <c r="M35" s="18">
        <f t="shared" si="21"/>
        <v>0</v>
      </c>
    </row>
    <row r="36" spans="1:13" ht="15.75" customHeight="1">
      <c r="A36" s="3">
        <f>IF(G36&gt;0,RANK(G36,G:G)+COUNTIF($G$2:G36,G36)-1,"")</f>
      </c>
      <c r="B36" s="9"/>
      <c r="C36" s="10"/>
      <c r="D36" s="11"/>
      <c r="E36" s="12"/>
      <c r="F36" s="13"/>
      <c r="G36" s="14">
        <f t="shared" si="17"/>
        <v>0</v>
      </c>
      <c r="H36" s="9">
        <f t="shared" si="18"/>
        <v>0</v>
      </c>
      <c r="J36" s="15">
        <f t="shared" si="22"/>
        <v>35</v>
      </c>
      <c r="K36" s="16">
        <f t="shared" si="19"/>
      </c>
      <c r="L36" s="17">
        <f t="shared" si="20"/>
        <v>0</v>
      </c>
      <c r="M36" s="18">
        <f t="shared" si="21"/>
        <v>0</v>
      </c>
    </row>
    <row r="37" spans="1:13" ht="14.25" customHeight="1">
      <c r="A37" s="3">
        <f>IF(G37&gt;0,RANK(G37,G:G)+COUNTIF($G$2:G37,G37)-1,"")</f>
      </c>
      <c r="B37" s="9"/>
      <c r="C37" s="10"/>
      <c r="D37" s="11"/>
      <c r="E37" s="12"/>
      <c r="F37" s="13"/>
      <c r="G37" s="14">
        <f t="shared" si="17"/>
        <v>0</v>
      </c>
      <c r="H37" s="9">
        <f t="shared" si="18"/>
        <v>0</v>
      </c>
      <c r="J37" s="15">
        <f t="shared" si="22"/>
        <v>36</v>
      </c>
      <c r="K37" s="16">
        <f t="shared" si="19"/>
      </c>
      <c r="L37" s="17">
        <f t="shared" si="20"/>
        <v>0</v>
      </c>
      <c r="M37" s="18">
        <f t="shared" si="21"/>
        <v>0</v>
      </c>
    </row>
    <row r="38" spans="1:13" ht="15.75">
      <c r="A38" s="3">
        <f>IF(G38&gt;0,RANK(G38,G:G)+COUNTIF($G$2:G38,G38)-1,"")</f>
      </c>
      <c r="B38" s="9"/>
      <c r="C38" s="10"/>
      <c r="D38" s="11"/>
      <c r="E38" s="12"/>
      <c r="F38" s="13"/>
      <c r="G38" s="14">
        <f t="shared" si="17"/>
        <v>0</v>
      </c>
      <c r="H38" s="9">
        <f t="shared" si="18"/>
        <v>0</v>
      </c>
      <c r="J38" s="15">
        <f t="shared" si="22"/>
        <v>37</v>
      </c>
      <c r="K38" s="16">
        <f t="shared" si="19"/>
      </c>
      <c r="L38" s="17">
        <f t="shared" si="20"/>
        <v>0</v>
      </c>
      <c r="M38" s="18">
        <f t="shared" si="21"/>
        <v>0</v>
      </c>
    </row>
    <row r="39" spans="1:13" ht="15.75">
      <c r="A39" s="3">
        <f>IF(G39&gt;0,RANK(G39,G:G)+COUNTIF($G$2:G39,G39)-1,"")</f>
      </c>
      <c r="B39" s="9"/>
      <c r="C39" s="10"/>
      <c r="D39" s="11"/>
      <c r="E39" s="12"/>
      <c r="F39" s="13"/>
      <c r="G39" s="14">
        <f t="shared" si="17"/>
        <v>0</v>
      </c>
      <c r="H39" s="9">
        <f t="shared" si="18"/>
        <v>0</v>
      </c>
      <c r="J39" s="15">
        <f t="shared" si="22"/>
        <v>38</v>
      </c>
      <c r="K39" s="16">
        <f t="shared" si="19"/>
      </c>
      <c r="L39" s="17">
        <f t="shared" si="20"/>
        <v>0</v>
      </c>
      <c r="M39" s="18">
        <f t="shared" si="21"/>
        <v>0</v>
      </c>
    </row>
    <row r="40" spans="1:13" ht="15.75">
      <c r="A40" s="3">
        <f>IF(G40&gt;0,RANK(G40,G:G)+COUNTIF($G$2:G40,G40)-1,"")</f>
      </c>
      <c r="B40" s="9"/>
      <c r="C40" s="10"/>
      <c r="D40" s="11"/>
      <c r="E40" s="12"/>
      <c r="F40" s="13"/>
      <c r="G40" s="14">
        <f t="shared" si="17"/>
        <v>0</v>
      </c>
      <c r="H40" s="9">
        <f t="shared" si="18"/>
        <v>0</v>
      </c>
      <c r="J40" s="15">
        <f t="shared" si="22"/>
        <v>39</v>
      </c>
      <c r="K40" s="16">
        <f t="shared" si="19"/>
      </c>
      <c r="L40" s="17">
        <f t="shared" si="20"/>
        <v>0</v>
      </c>
      <c r="M40" s="18">
        <f t="shared" si="21"/>
        <v>0</v>
      </c>
    </row>
    <row r="41" spans="1:13" ht="15.75">
      <c r="A41" s="3">
        <f>IF(G41&gt;0,RANK(G41,G:G)+COUNTIF($G$2:G41,G41)-1,"")</f>
      </c>
      <c r="B41" s="9"/>
      <c r="C41" s="10"/>
      <c r="D41" s="11"/>
      <c r="E41" s="12"/>
      <c r="F41" s="13"/>
      <c r="G41" s="14">
        <f t="shared" si="17"/>
        <v>0</v>
      </c>
      <c r="H41" s="9">
        <f t="shared" si="18"/>
        <v>0</v>
      </c>
      <c r="J41" s="15">
        <f t="shared" si="22"/>
        <v>40</v>
      </c>
      <c r="K41" s="16">
        <f t="shared" si="19"/>
      </c>
      <c r="L41" s="17">
        <f t="shared" si="20"/>
        <v>0</v>
      </c>
      <c r="M41" s="18">
        <f t="shared" si="21"/>
        <v>0</v>
      </c>
    </row>
    <row r="42" spans="1:13" ht="15.75">
      <c r="A42" s="3">
        <f>IF(G42&gt;0,RANK(G42,G:G)+COUNTIF($G$2:G42,G42)-1,"")</f>
      </c>
      <c r="B42" s="9"/>
      <c r="C42" s="10"/>
      <c r="D42" s="11"/>
      <c r="E42" s="12"/>
      <c r="F42" s="13"/>
      <c r="G42" s="14">
        <f t="shared" si="17"/>
        <v>0</v>
      </c>
      <c r="H42" s="9">
        <f t="shared" si="18"/>
        <v>0</v>
      </c>
      <c r="J42" s="15">
        <f t="shared" si="22"/>
        <v>41</v>
      </c>
      <c r="K42" s="16">
        <f t="shared" si="19"/>
      </c>
      <c r="L42" s="17">
        <f t="shared" si="20"/>
        <v>0</v>
      </c>
      <c r="M42" s="18">
        <f t="shared" si="21"/>
        <v>0</v>
      </c>
    </row>
    <row r="43" spans="1:13" ht="15.75">
      <c r="A43" s="3">
        <f>IF(G43&gt;0,RANK(G43,G:G)+COUNTIF($G$2:G43,G43)-1,"")</f>
      </c>
      <c r="B43" s="9"/>
      <c r="C43" s="10"/>
      <c r="D43" s="11"/>
      <c r="E43" s="12"/>
      <c r="F43" s="13"/>
      <c r="G43" s="14">
        <f t="shared" si="17"/>
        <v>0</v>
      </c>
      <c r="H43" s="9">
        <f t="shared" si="18"/>
        <v>0</v>
      </c>
      <c r="J43" s="15">
        <f t="shared" si="22"/>
        <v>42</v>
      </c>
      <c r="K43" s="16">
        <f t="shared" si="19"/>
      </c>
      <c r="L43" s="17">
        <f t="shared" si="20"/>
        <v>0</v>
      </c>
      <c r="M43" s="18">
        <f t="shared" si="21"/>
        <v>0</v>
      </c>
    </row>
    <row r="44" spans="1:13" ht="15.75">
      <c r="A44" s="3">
        <f>IF(G44&gt;0,RANK(G44,G:G)+COUNTIF($G$2:G44,G44)-1,"")</f>
      </c>
      <c r="B44" s="9"/>
      <c r="C44" s="10"/>
      <c r="D44" s="11"/>
      <c r="E44" s="12"/>
      <c r="F44" s="13"/>
      <c r="G44" s="14">
        <f t="shared" si="17"/>
        <v>0</v>
      </c>
      <c r="H44" s="9">
        <f t="shared" si="18"/>
        <v>0</v>
      </c>
      <c r="J44" s="15">
        <f t="shared" si="22"/>
        <v>43</v>
      </c>
      <c r="K44" s="16">
        <f t="shared" si="19"/>
      </c>
      <c r="L44" s="17">
        <f t="shared" si="20"/>
        <v>0</v>
      </c>
      <c r="M44" s="18">
        <f t="shared" si="21"/>
        <v>0</v>
      </c>
    </row>
    <row r="45" spans="1:13" ht="15.75">
      <c r="A45" s="3">
        <f>IF(G45&gt;0,RANK(G45,G:G)+COUNTIF($G$2:G45,G45)-1,"")</f>
      </c>
      <c r="B45" s="9"/>
      <c r="C45" s="10"/>
      <c r="D45" s="11"/>
      <c r="E45" s="12"/>
      <c r="F45" s="13"/>
      <c r="G45" s="14">
        <f t="shared" si="17"/>
        <v>0</v>
      </c>
      <c r="H45" s="9">
        <f t="shared" si="18"/>
        <v>0</v>
      </c>
      <c r="J45" s="15">
        <f t="shared" si="22"/>
        <v>44</v>
      </c>
      <c r="K45" s="16">
        <f t="shared" si="19"/>
      </c>
      <c r="L45" s="17">
        <f t="shared" si="20"/>
        <v>0</v>
      </c>
      <c r="M45" s="18">
        <f t="shared" si="21"/>
        <v>0</v>
      </c>
    </row>
    <row r="46" spans="1:13" ht="15.75">
      <c r="A46" s="3">
        <f>IF(G46&gt;0,RANK(G46,G:G)+COUNTIF($G$2:G46,G46)-1,"")</f>
      </c>
      <c r="B46" s="9"/>
      <c r="C46" s="10"/>
      <c r="D46" s="11"/>
      <c r="E46" s="12"/>
      <c r="F46" s="13"/>
      <c r="G46" s="14">
        <f t="shared" si="17"/>
        <v>0</v>
      </c>
      <c r="H46" s="9">
        <f t="shared" si="18"/>
        <v>0</v>
      </c>
      <c r="J46" s="15">
        <f t="shared" si="22"/>
        <v>45</v>
      </c>
      <c r="K46" s="16">
        <f t="shared" si="19"/>
      </c>
      <c r="L46" s="17">
        <f t="shared" si="20"/>
        <v>0</v>
      </c>
      <c r="M46" s="18">
        <f t="shared" si="21"/>
        <v>0</v>
      </c>
    </row>
    <row r="47" spans="1:13" ht="15.75">
      <c r="A47" s="3">
        <f>IF(G47&gt;0,RANK(G47,G:G)+COUNTIF($G$2:G47,G47)-1,"")</f>
      </c>
      <c r="B47" s="9"/>
      <c r="C47" s="10"/>
      <c r="D47" s="11"/>
      <c r="E47" s="12"/>
      <c r="F47" s="13"/>
      <c r="G47" s="14">
        <f t="shared" si="17"/>
        <v>0</v>
      </c>
      <c r="H47" s="9">
        <f t="shared" si="18"/>
        <v>0</v>
      </c>
      <c r="J47" s="15">
        <f t="shared" si="22"/>
        <v>46</v>
      </c>
      <c r="K47" s="16">
        <f t="shared" si="19"/>
      </c>
      <c r="L47" s="17">
        <f t="shared" si="20"/>
        <v>0</v>
      </c>
      <c r="M47" s="18">
        <f t="shared" si="21"/>
        <v>0</v>
      </c>
    </row>
    <row r="48" spans="1:13" ht="15.75">
      <c r="A48" s="3">
        <f>IF(G48&gt;0,RANK(G48,G:G)+COUNTIF($G$2:G48,G48)-1,"")</f>
      </c>
      <c r="B48" s="9"/>
      <c r="C48" s="10"/>
      <c r="D48" s="11"/>
      <c r="E48" s="12"/>
      <c r="F48" s="13"/>
      <c r="G48" s="14">
        <f t="shared" si="17"/>
        <v>0</v>
      </c>
      <c r="H48" s="9">
        <f t="shared" si="18"/>
        <v>0</v>
      </c>
      <c r="J48" s="15">
        <f t="shared" si="22"/>
        <v>47</v>
      </c>
      <c r="K48" s="16">
        <f t="shared" si="19"/>
      </c>
      <c r="L48" s="17">
        <f t="shared" si="20"/>
        <v>0</v>
      </c>
      <c r="M48" s="18">
        <f t="shared" si="21"/>
        <v>0</v>
      </c>
    </row>
    <row r="49" spans="1:13" ht="15.75">
      <c r="A49" s="3">
        <f>IF(G49&gt;0,RANK(G49,G:G)+COUNTIF($G$2:G49,G49)-1,"")</f>
      </c>
      <c r="B49" s="9"/>
      <c r="C49" s="10"/>
      <c r="D49" s="11"/>
      <c r="E49" s="12"/>
      <c r="F49" s="13"/>
      <c r="G49" s="14">
        <f t="shared" si="17"/>
        <v>0</v>
      </c>
      <c r="H49" s="9">
        <f t="shared" si="18"/>
        <v>0</v>
      </c>
      <c r="J49" s="15">
        <f t="shared" si="22"/>
        <v>48</v>
      </c>
      <c r="K49" s="16">
        <f t="shared" si="19"/>
      </c>
      <c r="L49" s="17">
        <f t="shared" si="20"/>
        <v>0</v>
      </c>
      <c r="M49" s="18">
        <f t="shared" si="21"/>
        <v>0</v>
      </c>
    </row>
    <row r="50" spans="1:13" ht="15.75">
      <c r="A50" s="3">
        <f>IF(G50&gt;0,RANK(G50,G:G)+COUNTIF($G$2:G50,G50)-1,"")</f>
      </c>
      <c r="B50" s="9"/>
      <c r="C50" s="10"/>
      <c r="D50" s="11"/>
      <c r="E50" s="12"/>
      <c r="F50" s="13"/>
      <c r="G50" s="14">
        <f t="shared" si="17"/>
        <v>0</v>
      </c>
      <c r="H50" s="9">
        <f t="shared" si="18"/>
        <v>0</v>
      </c>
      <c r="J50" s="15">
        <f t="shared" si="22"/>
        <v>49</v>
      </c>
      <c r="K50" s="16">
        <f t="shared" si="19"/>
      </c>
      <c r="L50" s="17">
        <f t="shared" si="20"/>
        <v>0</v>
      </c>
      <c r="M50" s="18">
        <f t="shared" si="21"/>
        <v>0</v>
      </c>
    </row>
    <row r="51" spans="1:13" ht="15.75">
      <c r="A51" s="3">
        <f>IF(G51&gt;0,RANK(G51,G:G)+COUNTIF($G$2:G51,G51)-1,"")</f>
      </c>
      <c r="B51" s="9"/>
      <c r="C51" s="10"/>
      <c r="D51" s="11"/>
      <c r="E51" s="12"/>
      <c r="F51" s="13"/>
      <c r="G51" s="14">
        <f t="shared" si="17"/>
        <v>0</v>
      </c>
      <c r="H51" s="9">
        <f t="shared" si="18"/>
        <v>0</v>
      </c>
      <c r="J51" s="15">
        <f t="shared" si="22"/>
        <v>50</v>
      </c>
      <c r="K51" s="16">
        <f t="shared" si="19"/>
      </c>
      <c r="L51" s="17">
        <f t="shared" si="20"/>
        <v>0</v>
      </c>
      <c r="M51" s="18">
        <f t="shared" si="21"/>
        <v>0</v>
      </c>
    </row>
    <row r="52" spans="1:13" ht="15.75">
      <c r="A52" s="3">
        <f>IF(G52&gt;0,RANK(G52,G:G)+COUNTIF($G$2:G52,G52)-1,"")</f>
      </c>
      <c r="B52" s="9"/>
      <c r="C52" s="10"/>
      <c r="D52" s="11"/>
      <c r="E52" s="12"/>
      <c r="F52" s="13"/>
      <c r="G52" s="14">
        <f t="shared" si="17"/>
        <v>0</v>
      </c>
      <c r="H52" s="9">
        <f t="shared" si="18"/>
        <v>0</v>
      </c>
      <c r="J52" s="15">
        <f t="shared" si="22"/>
        <v>51</v>
      </c>
      <c r="K52" s="16">
        <f t="shared" si="19"/>
      </c>
      <c r="L52" s="17">
        <f t="shared" si="20"/>
        <v>0</v>
      </c>
      <c r="M52" s="18">
        <f t="shared" si="21"/>
        <v>0</v>
      </c>
    </row>
    <row r="53" spans="1:13" ht="15.75">
      <c r="A53" s="3">
        <f>IF(G53&gt;0,RANK(G53,G:G)+COUNTIF($G$2:G53,G53)-1,"")</f>
      </c>
      <c r="B53" s="9"/>
      <c r="C53" s="10"/>
      <c r="D53" s="11"/>
      <c r="E53" s="12"/>
      <c r="F53" s="13"/>
      <c r="G53" s="14">
        <f t="shared" si="17"/>
        <v>0</v>
      </c>
      <c r="H53" s="9">
        <f t="shared" si="18"/>
        <v>0</v>
      </c>
      <c r="J53" s="15">
        <f t="shared" si="22"/>
        <v>52</v>
      </c>
      <c r="K53" s="16">
        <f t="shared" si="19"/>
      </c>
      <c r="L53" s="17">
        <f t="shared" si="20"/>
        <v>0</v>
      </c>
      <c r="M53" s="18">
        <f t="shared" si="21"/>
        <v>0</v>
      </c>
    </row>
    <row r="54" spans="1:13" ht="15.75">
      <c r="A54" s="3">
        <f>IF(G54&gt;0,RANK(G54,G:G)+COUNTIF($G$2:G54,G54)-1,"")</f>
      </c>
      <c r="B54" s="9"/>
      <c r="C54" s="10"/>
      <c r="D54" s="11"/>
      <c r="E54" s="12"/>
      <c r="F54" s="13"/>
      <c r="G54" s="14">
        <f t="shared" si="17"/>
        <v>0</v>
      </c>
      <c r="H54" s="9">
        <f t="shared" si="18"/>
        <v>0</v>
      </c>
      <c r="J54" s="15">
        <f t="shared" si="22"/>
        <v>53</v>
      </c>
      <c r="K54" s="16">
        <f t="shared" si="19"/>
      </c>
      <c r="L54" s="17">
        <f t="shared" si="20"/>
        <v>0</v>
      </c>
      <c r="M54" s="18">
        <f t="shared" si="21"/>
        <v>0</v>
      </c>
    </row>
    <row r="55" spans="1:13" ht="15.75">
      <c r="A55" s="3">
        <f>IF(G55&gt;0,RANK(G55,G:G)+COUNTIF($G$2:G55,G55)-1,"")</f>
      </c>
      <c r="B55" s="9"/>
      <c r="C55" s="10"/>
      <c r="D55" s="11"/>
      <c r="E55" s="12"/>
      <c r="F55" s="19"/>
      <c r="G55" s="14">
        <f t="shared" si="17"/>
        <v>0</v>
      </c>
      <c r="H55" s="9">
        <f t="shared" si="18"/>
        <v>0</v>
      </c>
      <c r="J55" s="15">
        <f t="shared" si="22"/>
        <v>54</v>
      </c>
      <c r="K55" s="16">
        <f t="shared" si="19"/>
      </c>
      <c r="L55" s="17">
        <f t="shared" si="20"/>
        <v>0</v>
      </c>
      <c r="M55" s="18">
        <f t="shared" si="21"/>
        <v>0</v>
      </c>
    </row>
    <row r="56" spans="1:13" ht="15.75">
      <c r="A56" s="3">
        <f>IF(G56&gt;0,RANK(G56,G:G)+COUNTIF($G$2:G56,G56)-1,"")</f>
      </c>
      <c r="B56" s="9"/>
      <c r="C56" s="10"/>
      <c r="D56" s="11"/>
      <c r="E56" s="12"/>
      <c r="F56" s="19"/>
      <c r="G56" s="14">
        <f t="shared" si="17"/>
        <v>0</v>
      </c>
      <c r="H56" s="9">
        <f t="shared" si="18"/>
        <v>0</v>
      </c>
      <c r="J56" s="15">
        <f t="shared" si="22"/>
        <v>55</v>
      </c>
      <c r="K56" s="16">
        <f t="shared" si="19"/>
      </c>
      <c r="L56" s="17">
        <f t="shared" si="20"/>
        <v>0</v>
      </c>
      <c r="M56" s="18">
        <f t="shared" si="21"/>
        <v>0</v>
      </c>
    </row>
    <row r="57" spans="1:13" ht="15.75">
      <c r="A57" s="3">
        <f>IF(G57&gt;0,RANK(G57,G:G)+COUNTIF($G$2:G57,G57)-1,"")</f>
      </c>
      <c r="B57" s="9"/>
      <c r="C57" s="10"/>
      <c r="D57" s="11"/>
      <c r="E57" s="12"/>
      <c r="F57" s="19"/>
      <c r="G57" s="14">
        <f t="shared" si="17"/>
        <v>0</v>
      </c>
      <c r="H57" s="9">
        <f t="shared" si="18"/>
        <v>0</v>
      </c>
      <c r="J57" s="15">
        <f t="shared" si="22"/>
        <v>56</v>
      </c>
      <c r="K57" s="16">
        <f t="shared" si="19"/>
      </c>
      <c r="L57" s="17">
        <f t="shared" si="20"/>
        <v>0</v>
      </c>
      <c r="M57" s="18">
        <f t="shared" si="21"/>
        <v>0</v>
      </c>
    </row>
    <row r="58" spans="1:13" ht="15.75">
      <c r="A58" s="3">
        <f>IF(G58&gt;0,RANK(G58,G:G)+COUNTIF($G$2:G58,G58)-1,"")</f>
      </c>
      <c r="B58" s="9"/>
      <c r="C58" s="10"/>
      <c r="D58" s="11"/>
      <c r="E58" s="12"/>
      <c r="F58" s="19"/>
      <c r="G58" s="14">
        <f t="shared" si="17"/>
        <v>0</v>
      </c>
      <c r="H58" s="9">
        <f t="shared" si="18"/>
        <v>0</v>
      </c>
      <c r="J58" s="15">
        <f t="shared" si="22"/>
        <v>57</v>
      </c>
      <c r="K58" s="16">
        <f t="shared" si="19"/>
      </c>
      <c r="L58" s="17">
        <f t="shared" si="20"/>
        <v>0</v>
      </c>
      <c r="M58" s="18">
        <f t="shared" si="21"/>
        <v>0</v>
      </c>
    </row>
    <row r="59" spans="1:13" ht="15.75">
      <c r="A59" s="3">
        <f>IF(G59&gt;0,RANK(G59,G:G)+COUNTIF($G$2:G59,G59)-1,"")</f>
      </c>
      <c r="B59" s="9"/>
      <c r="C59" s="10"/>
      <c r="D59" s="11"/>
      <c r="E59" s="12"/>
      <c r="F59" s="19"/>
      <c r="G59" s="14">
        <f t="shared" si="17"/>
        <v>0</v>
      </c>
      <c r="H59" s="9">
        <f t="shared" si="18"/>
        <v>0</v>
      </c>
      <c r="J59" s="15">
        <f t="shared" si="22"/>
        <v>58</v>
      </c>
      <c r="K59" s="16">
        <f t="shared" si="19"/>
      </c>
      <c r="L59" s="17">
        <f t="shared" si="20"/>
        <v>0</v>
      </c>
      <c r="M59" s="18">
        <f t="shared" si="21"/>
        <v>0</v>
      </c>
    </row>
    <row r="60" spans="1:13" ht="15.75">
      <c r="A60" s="3">
        <f>IF(G60&gt;0,RANK(G60,G:G)+COUNTIF($G$2:G60,G60)-1,"")</f>
      </c>
      <c r="B60" s="9"/>
      <c r="C60" s="10"/>
      <c r="D60" s="11"/>
      <c r="E60" s="12"/>
      <c r="F60" s="19"/>
      <c r="G60" s="14">
        <f t="shared" si="17"/>
        <v>0</v>
      </c>
      <c r="H60" s="9">
        <f t="shared" si="18"/>
        <v>0</v>
      </c>
      <c r="J60" s="15">
        <f t="shared" si="22"/>
        <v>59</v>
      </c>
      <c r="K60" s="16">
        <f t="shared" si="19"/>
      </c>
      <c r="L60" s="17">
        <f t="shared" si="20"/>
        <v>0</v>
      </c>
      <c r="M60" s="18">
        <f t="shared" si="21"/>
        <v>0</v>
      </c>
    </row>
    <row r="61" spans="1:13" ht="15.75">
      <c r="A61" s="3">
        <f>IF(G61&gt;0,RANK(G61,G:G)+COUNTIF($G$2:G61,G61)-1,"")</f>
      </c>
      <c r="B61" s="9"/>
      <c r="C61" s="10"/>
      <c r="D61" s="11"/>
      <c r="E61" s="12"/>
      <c r="F61" s="19"/>
      <c r="G61" s="14">
        <f t="shared" si="17"/>
        <v>0</v>
      </c>
      <c r="H61" s="9">
        <f t="shared" si="18"/>
        <v>0</v>
      </c>
      <c r="J61" s="15">
        <f t="shared" si="22"/>
        <v>60</v>
      </c>
      <c r="K61" s="16">
        <f t="shared" si="19"/>
      </c>
      <c r="L61" s="17">
        <f t="shared" si="20"/>
        <v>0</v>
      </c>
      <c r="M61" s="18">
        <f t="shared" si="21"/>
        <v>0</v>
      </c>
    </row>
    <row r="62" spans="1:13" ht="15.75">
      <c r="A62" s="3">
        <f>IF(G62&gt;0,RANK(G62,G:G)+COUNTIF($G$2:G62,G62)-1,"")</f>
      </c>
      <c r="B62" s="9"/>
      <c r="C62" s="10"/>
      <c r="D62" s="11"/>
      <c r="E62" s="20"/>
      <c r="F62" s="19"/>
      <c r="G62" s="14">
        <f t="shared" si="17"/>
        <v>0</v>
      </c>
      <c r="H62" s="9">
        <f t="shared" si="18"/>
        <v>0</v>
      </c>
      <c r="J62" s="15">
        <f t="shared" si="22"/>
        <v>61</v>
      </c>
      <c r="K62" s="16">
        <f t="shared" si="19"/>
      </c>
      <c r="L62" s="17">
        <f t="shared" si="20"/>
        <v>0</v>
      </c>
      <c r="M62" s="18">
        <f t="shared" si="21"/>
        <v>0</v>
      </c>
    </row>
    <row r="63" spans="1:13" ht="15.75">
      <c r="A63" s="3">
        <f>IF(G63&gt;0,RANK(G63,G:G)+COUNTIF($G$2:G63,G63)-1,"")</f>
      </c>
      <c r="B63" s="9"/>
      <c r="C63" s="10"/>
      <c r="D63" s="11"/>
      <c r="E63" s="20"/>
      <c r="F63" s="19"/>
      <c r="G63" s="14">
        <f t="shared" si="17"/>
        <v>0</v>
      </c>
      <c r="H63" s="9">
        <f t="shared" si="18"/>
        <v>0</v>
      </c>
      <c r="J63" s="15">
        <f t="shared" si="22"/>
        <v>62</v>
      </c>
      <c r="K63" s="16">
        <f t="shared" si="19"/>
      </c>
      <c r="L63" s="17">
        <f t="shared" si="20"/>
        <v>0</v>
      </c>
      <c r="M63" s="18">
        <f t="shared" si="21"/>
        <v>0</v>
      </c>
    </row>
    <row r="64" spans="1:13" ht="15.75">
      <c r="A64" s="3">
        <f>IF(G64&gt;0,RANK(G64,G:G)+COUNTIF($G$2:G64,G64)-1,"")</f>
      </c>
      <c r="B64" s="9"/>
      <c r="C64" s="10"/>
      <c r="D64" s="11"/>
      <c r="E64" s="20"/>
      <c r="F64" s="19"/>
      <c r="G64" s="14">
        <f t="shared" si="17"/>
        <v>0</v>
      </c>
      <c r="H64" s="9">
        <f t="shared" si="18"/>
        <v>0</v>
      </c>
      <c r="J64" s="15">
        <f t="shared" si="22"/>
        <v>63</v>
      </c>
      <c r="K64" s="16">
        <f t="shared" si="19"/>
      </c>
      <c r="L64" s="17">
        <f t="shared" si="20"/>
        <v>0</v>
      </c>
      <c r="M64" s="18">
        <f t="shared" si="21"/>
        <v>0</v>
      </c>
    </row>
    <row r="65" spans="1:13" ht="15.75">
      <c r="A65" s="3">
        <f>IF(G65&gt;0,RANK(G65,G:G)+COUNTIF($G$2:G65,G65)-1,"")</f>
      </c>
      <c r="B65" s="9"/>
      <c r="C65" s="10"/>
      <c r="D65" s="11"/>
      <c r="E65" s="20"/>
      <c r="F65" s="19"/>
      <c r="G65" s="14">
        <f t="shared" si="17"/>
        <v>0</v>
      </c>
      <c r="H65" s="9">
        <f t="shared" si="18"/>
        <v>0</v>
      </c>
      <c r="J65" s="15">
        <f t="shared" si="22"/>
        <v>64</v>
      </c>
      <c r="K65" s="16">
        <f t="shared" si="19"/>
      </c>
      <c r="L65" s="17">
        <f t="shared" si="20"/>
        <v>0</v>
      </c>
      <c r="M65" s="18">
        <f t="shared" si="21"/>
        <v>0</v>
      </c>
    </row>
    <row r="66" spans="1:13" ht="15.75">
      <c r="A66" s="3">
        <f>IF(G66&gt;0,RANK(G66,G:G)+COUNTIF($G$2:G66,G66)-1,"")</f>
      </c>
      <c r="B66" s="9"/>
      <c r="C66" s="10"/>
      <c r="D66" s="11"/>
      <c r="E66" s="20"/>
      <c r="F66" s="19"/>
      <c r="G66" s="14">
        <f aca="true" t="shared" si="23" ref="G66:G97">IF(SUM(D66:F66)&gt;0,AVERAGE(D66:F66),0)</f>
        <v>0</v>
      </c>
      <c r="H66" s="9">
        <f aca="true" t="shared" si="24" ref="H66:H100">SUM(D66:F66)</f>
        <v>0</v>
      </c>
      <c r="J66" s="15">
        <f t="shared" si="22"/>
        <v>65</v>
      </c>
      <c r="K66" s="16">
        <f aca="true" t="shared" si="25" ref="K66:K97">IF(ISERROR(INDEX(P$1:P$65536,MATCH(J66,O$1:O$65536,0))),"",INDEX(P$1:P$65536,MATCH(J66,O$1:O$65536,0)))</f>
      </c>
      <c r="L66" s="17">
        <f aca="true" t="shared" si="26" ref="L66:L100">IF(ISERROR(INDEX(Q$1:Q$65536,MATCH(J66,O$1:O$65536,0))),0,(INDEX(Q$1:Q$65536,MATCH(J66,O$1:O$65536,0))))</f>
        <v>0</v>
      </c>
      <c r="M66" s="18">
        <f aca="true" t="shared" si="27" ref="M66:M97">IF(L66&gt;0,L66/15,0)</f>
        <v>0</v>
      </c>
    </row>
    <row r="67" spans="1:13" ht="15.75">
      <c r="A67" s="3">
        <f>IF(G67&gt;0,RANK(G67,G:G)+COUNTIF($G$2:G67,G67)-1,"")</f>
      </c>
      <c r="B67" s="9"/>
      <c r="C67" s="10"/>
      <c r="D67" s="11"/>
      <c r="E67" s="20"/>
      <c r="F67" s="19"/>
      <c r="G67" s="14">
        <f t="shared" si="23"/>
        <v>0</v>
      </c>
      <c r="H67" s="9">
        <f t="shared" si="24"/>
        <v>0</v>
      </c>
      <c r="J67" s="15">
        <f aca="true" t="shared" si="28" ref="J67:J100">J66+1</f>
        <v>66</v>
      </c>
      <c r="K67" s="16">
        <f t="shared" si="25"/>
      </c>
      <c r="L67" s="17">
        <f t="shared" si="26"/>
        <v>0</v>
      </c>
      <c r="M67" s="18">
        <f t="shared" si="27"/>
        <v>0</v>
      </c>
    </row>
    <row r="68" spans="1:13" ht="15.75">
      <c r="A68" s="3">
        <f>IF(G68&gt;0,RANK(G68,G:G)+COUNTIF($G$2:G68,G68)-1,"")</f>
      </c>
      <c r="B68" s="9"/>
      <c r="C68" s="10"/>
      <c r="D68" s="11"/>
      <c r="E68" s="20"/>
      <c r="F68" s="19"/>
      <c r="G68" s="14">
        <f t="shared" si="23"/>
        <v>0</v>
      </c>
      <c r="H68" s="9">
        <f t="shared" si="24"/>
        <v>0</v>
      </c>
      <c r="J68" s="15">
        <f t="shared" si="28"/>
        <v>67</v>
      </c>
      <c r="K68" s="16">
        <f t="shared" si="25"/>
      </c>
      <c r="L68" s="17">
        <f t="shared" si="26"/>
        <v>0</v>
      </c>
      <c r="M68" s="18">
        <f t="shared" si="27"/>
        <v>0</v>
      </c>
    </row>
    <row r="69" spans="1:13" ht="15.75">
      <c r="A69" s="3">
        <f>IF(G69&gt;0,RANK(G69,G:G)+COUNTIF($G$2:G69,G69)-1,"")</f>
      </c>
      <c r="B69" s="9"/>
      <c r="C69" s="10"/>
      <c r="D69" s="11"/>
      <c r="E69" s="20"/>
      <c r="F69" s="19"/>
      <c r="G69" s="14">
        <f t="shared" si="23"/>
        <v>0</v>
      </c>
      <c r="H69" s="9">
        <f t="shared" si="24"/>
        <v>0</v>
      </c>
      <c r="J69" s="15">
        <f t="shared" si="28"/>
        <v>68</v>
      </c>
      <c r="K69" s="16">
        <f t="shared" si="25"/>
      </c>
      <c r="L69" s="17">
        <f t="shared" si="26"/>
        <v>0</v>
      </c>
      <c r="M69" s="18">
        <f t="shared" si="27"/>
        <v>0</v>
      </c>
    </row>
    <row r="70" spans="1:13" ht="15.75">
      <c r="A70" s="3">
        <f>IF(G70&gt;0,RANK(G70,G:G)+COUNTIF($G$2:G70,G70)-1,"")</f>
      </c>
      <c r="B70" s="9"/>
      <c r="C70" s="10"/>
      <c r="D70" s="11"/>
      <c r="E70" s="20"/>
      <c r="F70" s="19"/>
      <c r="G70" s="14">
        <f t="shared" si="23"/>
        <v>0</v>
      </c>
      <c r="H70" s="9">
        <f t="shared" si="24"/>
        <v>0</v>
      </c>
      <c r="J70" s="15">
        <f t="shared" si="28"/>
        <v>69</v>
      </c>
      <c r="K70" s="16">
        <f t="shared" si="25"/>
      </c>
      <c r="L70" s="17">
        <f t="shared" si="26"/>
        <v>0</v>
      </c>
      <c r="M70" s="18">
        <f t="shared" si="27"/>
        <v>0</v>
      </c>
    </row>
    <row r="71" spans="1:13" ht="15.75">
      <c r="A71" s="3">
        <f>IF(G71&gt;0,RANK(G71,G:G)+COUNTIF($G$2:G71,G71)-1,"")</f>
      </c>
      <c r="B71" s="9"/>
      <c r="C71" s="10"/>
      <c r="D71" s="11"/>
      <c r="E71" s="20"/>
      <c r="F71" s="19"/>
      <c r="G71" s="14">
        <f t="shared" si="23"/>
        <v>0</v>
      </c>
      <c r="H71" s="9">
        <f t="shared" si="24"/>
        <v>0</v>
      </c>
      <c r="J71" s="15">
        <f t="shared" si="28"/>
        <v>70</v>
      </c>
      <c r="K71" s="16">
        <f t="shared" si="25"/>
      </c>
      <c r="L71" s="17">
        <f t="shared" si="26"/>
        <v>0</v>
      </c>
      <c r="M71" s="18">
        <f t="shared" si="27"/>
        <v>0</v>
      </c>
    </row>
    <row r="72" spans="1:13" ht="15.75">
      <c r="A72" s="3">
        <f>IF(G72&gt;0,RANK(G72,G:G)+COUNTIF($G$2:G72,G72)-1,"")</f>
      </c>
      <c r="B72" s="9"/>
      <c r="C72" s="10"/>
      <c r="D72" s="11"/>
      <c r="E72" s="20"/>
      <c r="F72" s="19"/>
      <c r="G72" s="14">
        <f t="shared" si="23"/>
        <v>0</v>
      </c>
      <c r="H72" s="9">
        <f t="shared" si="24"/>
        <v>0</v>
      </c>
      <c r="J72" s="15">
        <f t="shared" si="28"/>
        <v>71</v>
      </c>
      <c r="K72" s="16">
        <f t="shared" si="25"/>
      </c>
      <c r="L72" s="17">
        <f t="shared" si="26"/>
        <v>0</v>
      </c>
      <c r="M72" s="18">
        <f t="shared" si="27"/>
        <v>0</v>
      </c>
    </row>
    <row r="73" spans="1:13" ht="15.75">
      <c r="A73" s="3">
        <f>IF(G73&gt;0,RANK(G73,G:G)+COUNTIF($G$2:G73,G73)-1,"")</f>
      </c>
      <c r="B73" s="9"/>
      <c r="C73" s="10"/>
      <c r="D73" s="11"/>
      <c r="E73" s="20"/>
      <c r="F73" s="19"/>
      <c r="G73" s="14">
        <f t="shared" si="23"/>
        <v>0</v>
      </c>
      <c r="H73" s="9">
        <f t="shared" si="24"/>
        <v>0</v>
      </c>
      <c r="J73" s="15">
        <f t="shared" si="28"/>
        <v>72</v>
      </c>
      <c r="K73" s="16">
        <f t="shared" si="25"/>
      </c>
      <c r="L73" s="17">
        <f t="shared" si="26"/>
        <v>0</v>
      </c>
      <c r="M73" s="18">
        <f t="shared" si="27"/>
        <v>0</v>
      </c>
    </row>
    <row r="74" spans="1:13" ht="15.75">
      <c r="A74" s="3">
        <f>IF(G74&gt;0,RANK(G74,G:G)+COUNTIF($G$2:G74,G74)-1,"")</f>
      </c>
      <c r="B74" s="9"/>
      <c r="C74" s="10"/>
      <c r="D74" s="11"/>
      <c r="E74" s="20"/>
      <c r="F74" s="19"/>
      <c r="G74" s="14">
        <f t="shared" si="23"/>
        <v>0</v>
      </c>
      <c r="H74" s="9">
        <f t="shared" si="24"/>
        <v>0</v>
      </c>
      <c r="J74" s="15">
        <f t="shared" si="28"/>
        <v>73</v>
      </c>
      <c r="K74" s="16">
        <f t="shared" si="25"/>
      </c>
      <c r="L74" s="17">
        <f t="shared" si="26"/>
        <v>0</v>
      </c>
      <c r="M74" s="18">
        <f t="shared" si="27"/>
        <v>0</v>
      </c>
    </row>
    <row r="75" spans="1:13" ht="15.75">
      <c r="A75" s="3">
        <f>IF(G75&gt;0,RANK(G75,G:G)+COUNTIF($G$2:G75,G75)-1,"")</f>
      </c>
      <c r="B75" s="9"/>
      <c r="C75" s="10"/>
      <c r="D75" s="11"/>
      <c r="E75" s="20"/>
      <c r="F75" s="19"/>
      <c r="G75" s="14">
        <f t="shared" si="23"/>
        <v>0</v>
      </c>
      <c r="H75" s="9">
        <f t="shared" si="24"/>
        <v>0</v>
      </c>
      <c r="J75" s="15">
        <f t="shared" si="28"/>
        <v>74</v>
      </c>
      <c r="K75" s="16">
        <f t="shared" si="25"/>
      </c>
      <c r="L75" s="17">
        <f t="shared" si="26"/>
        <v>0</v>
      </c>
      <c r="M75" s="18">
        <f t="shared" si="27"/>
        <v>0</v>
      </c>
    </row>
    <row r="76" spans="1:13" ht="15.75">
      <c r="A76" s="3">
        <f>IF(G76&gt;0,RANK(G76,G:G)+COUNTIF($G$2:G76,G76)-1,"")</f>
      </c>
      <c r="B76" s="9"/>
      <c r="C76" s="10"/>
      <c r="D76" s="11"/>
      <c r="E76" s="20"/>
      <c r="F76" s="19"/>
      <c r="G76" s="14">
        <f t="shared" si="23"/>
        <v>0</v>
      </c>
      <c r="H76" s="9">
        <f t="shared" si="24"/>
        <v>0</v>
      </c>
      <c r="J76" s="15">
        <f t="shared" si="28"/>
        <v>75</v>
      </c>
      <c r="K76" s="16">
        <f t="shared" si="25"/>
      </c>
      <c r="L76" s="17">
        <f t="shared" si="26"/>
        <v>0</v>
      </c>
      <c r="M76" s="18">
        <f t="shared" si="27"/>
        <v>0</v>
      </c>
    </row>
    <row r="77" spans="1:13" ht="15.75">
      <c r="A77" s="3">
        <f>IF(G77&gt;0,RANK(G77,G:G)+COUNTIF($G$2:G77,G77)-1,"")</f>
      </c>
      <c r="B77" s="9"/>
      <c r="C77" s="10"/>
      <c r="D77" s="11"/>
      <c r="E77" s="20"/>
      <c r="F77" s="19"/>
      <c r="G77" s="14">
        <f t="shared" si="23"/>
        <v>0</v>
      </c>
      <c r="H77" s="9">
        <f t="shared" si="24"/>
        <v>0</v>
      </c>
      <c r="J77" s="15">
        <f t="shared" si="28"/>
        <v>76</v>
      </c>
      <c r="K77" s="16">
        <f t="shared" si="25"/>
      </c>
      <c r="L77" s="17">
        <f t="shared" si="26"/>
        <v>0</v>
      </c>
      <c r="M77" s="18">
        <f t="shared" si="27"/>
        <v>0</v>
      </c>
    </row>
    <row r="78" spans="1:13" ht="15.75">
      <c r="A78" s="3">
        <f>IF(G78&gt;0,RANK(G78,G:G)+COUNTIF($G$2:G78,G78)-1,"")</f>
      </c>
      <c r="B78" s="9"/>
      <c r="C78" s="10"/>
      <c r="D78" s="11"/>
      <c r="E78" s="20"/>
      <c r="F78" s="19"/>
      <c r="G78" s="14">
        <f t="shared" si="23"/>
        <v>0</v>
      </c>
      <c r="H78" s="9">
        <f t="shared" si="24"/>
        <v>0</v>
      </c>
      <c r="J78" s="15">
        <f t="shared" si="28"/>
        <v>77</v>
      </c>
      <c r="K78" s="16">
        <f t="shared" si="25"/>
      </c>
      <c r="L78" s="17">
        <f t="shared" si="26"/>
        <v>0</v>
      </c>
      <c r="M78" s="18">
        <f t="shared" si="27"/>
        <v>0</v>
      </c>
    </row>
    <row r="79" spans="1:13" ht="15.75">
      <c r="A79" s="3">
        <f>IF(G79&gt;0,RANK(G79,G:G)+COUNTIF($G$2:G79,G79)-1,"")</f>
      </c>
      <c r="B79" s="9"/>
      <c r="C79" s="10"/>
      <c r="D79" s="11"/>
      <c r="E79" s="20"/>
      <c r="F79" s="19"/>
      <c r="G79" s="14">
        <f t="shared" si="23"/>
        <v>0</v>
      </c>
      <c r="H79" s="9">
        <f t="shared" si="24"/>
        <v>0</v>
      </c>
      <c r="J79" s="15">
        <f t="shared" si="28"/>
        <v>78</v>
      </c>
      <c r="K79" s="16">
        <f t="shared" si="25"/>
      </c>
      <c r="L79" s="17">
        <f t="shared" si="26"/>
        <v>0</v>
      </c>
      <c r="M79" s="18">
        <f t="shared" si="27"/>
        <v>0</v>
      </c>
    </row>
    <row r="80" spans="1:13" ht="15.75">
      <c r="A80" s="3">
        <f>IF(G80&gt;0,RANK(G80,G:G)+COUNTIF($G$2:G80,G80)-1,"")</f>
      </c>
      <c r="B80" s="9"/>
      <c r="C80" s="10"/>
      <c r="D80" s="11"/>
      <c r="E80" s="20"/>
      <c r="F80" s="19"/>
      <c r="G80" s="14">
        <f t="shared" si="23"/>
        <v>0</v>
      </c>
      <c r="H80" s="9">
        <f t="shared" si="24"/>
        <v>0</v>
      </c>
      <c r="J80" s="15">
        <f t="shared" si="28"/>
        <v>79</v>
      </c>
      <c r="K80" s="16">
        <f t="shared" si="25"/>
      </c>
      <c r="L80" s="17">
        <f t="shared" si="26"/>
        <v>0</v>
      </c>
      <c r="M80" s="18">
        <f t="shared" si="27"/>
        <v>0</v>
      </c>
    </row>
    <row r="81" spans="1:13" ht="15.75">
      <c r="A81" s="3">
        <f>IF(G81&gt;0,RANK(G81,G:G)+COUNTIF($G$2:G81,G81)-1,"")</f>
      </c>
      <c r="B81" s="9"/>
      <c r="C81" s="10"/>
      <c r="D81" s="11"/>
      <c r="E81" s="20"/>
      <c r="F81" s="19"/>
      <c r="G81" s="14">
        <f t="shared" si="23"/>
        <v>0</v>
      </c>
      <c r="H81" s="9">
        <f t="shared" si="24"/>
        <v>0</v>
      </c>
      <c r="J81" s="15">
        <f t="shared" si="28"/>
        <v>80</v>
      </c>
      <c r="K81" s="16">
        <f t="shared" si="25"/>
      </c>
      <c r="L81" s="17">
        <f t="shared" si="26"/>
        <v>0</v>
      </c>
      <c r="M81" s="18">
        <f t="shared" si="27"/>
        <v>0</v>
      </c>
    </row>
    <row r="82" spans="1:13" ht="15.75">
      <c r="A82" s="3">
        <f>IF(G82&gt;0,RANK(G82,G:G)+COUNTIF($G$2:G82,G82)-1,"")</f>
      </c>
      <c r="B82" s="9"/>
      <c r="C82" s="10"/>
      <c r="D82" s="11"/>
      <c r="E82" s="20"/>
      <c r="F82" s="19"/>
      <c r="G82" s="14">
        <f t="shared" si="23"/>
        <v>0</v>
      </c>
      <c r="H82" s="9">
        <f t="shared" si="24"/>
        <v>0</v>
      </c>
      <c r="J82" s="15">
        <f t="shared" si="28"/>
        <v>81</v>
      </c>
      <c r="K82" s="16">
        <f t="shared" si="25"/>
      </c>
      <c r="L82" s="17">
        <f t="shared" si="26"/>
        <v>0</v>
      </c>
      <c r="M82" s="18">
        <f t="shared" si="27"/>
        <v>0</v>
      </c>
    </row>
    <row r="83" spans="1:13" ht="15.75">
      <c r="A83" s="3">
        <f>IF(G83&gt;0,RANK(G83,G:G)+COUNTIF($G$2:G83,G83)-1,"")</f>
      </c>
      <c r="B83" s="9"/>
      <c r="C83" s="10"/>
      <c r="D83" s="11"/>
      <c r="E83" s="20"/>
      <c r="F83" s="19"/>
      <c r="G83" s="14">
        <f t="shared" si="23"/>
        <v>0</v>
      </c>
      <c r="H83" s="9">
        <f t="shared" si="24"/>
        <v>0</v>
      </c>
      <c r="J83" s="15">
        <f t="shared" si="28"/>
        <v>82</v>
      </c>
      <c r="K83" s="16">
        <f t="shared" si="25"/>
      </c>
      <c r="L83" s="17">
        <f t="shared" si="26"/>
        <v>0</v>
      </c>
      <c r="M83" s="18">
        <f t="shared" si="27"/>
        <v>0</v>
      </c>
    </row>
    <row r="84" spans="1:13" ht="15.75">
      <c r="A84" s="3">
        <f>IF(G84&gt;0,RANK(G84,G:G)+COUNTIF($G$2:G84,G84)-1,"")</f>
      </c>
      <c r="B84" s="9"/>
      <c r="C84" s="10"/>
      <c r="D84" s="11"/>
      <c r="E84" s="20"/>
      <c r="F84" s="19"/>
      <c r="G84" s="14">
        <f t="shared" si="23"/>
        <v>0</v>
      </c>
      <c r="H84" s="9">
        <f t="shared" si="24"/>
        <v>0</v>
      </c>
      <c r="J84" s="15">
        <f t="shared" si="28"/>
        <v>83</v>
      </c>
      <c r="K84" s="16">
        <f t="shared" si="25"/>
      </c>
      <c r="L84" s="17">
        <f t="shared" si="26"/>
        <v>0</v>
      </c>
      <c r="M84" s="18">
        <f t="shared" si="27"/>
        <v>0</v>
      </c>
    </row>
    <row r="85" spans="1:13" ht="15.75">
      <c r="A85" s="3">
        <f>IF(G85&gt;0,RANK(G85,G:G)+COUNTIF($G$2:G85,G85)-1,"")</f>
      </c>
      <c r="B85" s="9"/>
      <c r="C85" s="10"/>
      <c r="D85" s="11"/>
      <c r="E85" s="20"/>
      <c r="F85" s="19"/>
      <c r="G85" s="14">
        <f t="shared" si="23"/>
        <v>0</v>
      </c>
      <c r="H85" s="9">
        <f t="shared" si="24"/>
        <v>0</v>
      </c>
      <c r="J85" s="15">
        <f t="shared" si="28"/>
        <v>84</v>
      </c>
      <c r="K85" s="16">
        <f t="shared" si="25"/>
      </c>
      <c r="L85" s="17">
        <f t="shared" si="26"/>
        <v>0</v>
      </c>
      <c r="M85" s="18">
        <f t="shared" si="27"/>
        <v>0</v>
      </c>
    </row>
    <row r="86" spans="1:13" ht="15.75">
      <c r="A86" s="3">
        <f>IF(G86&gt;0,RANK(G86,G:G)+COUNTIF($G$2:G86,G86)-1,"")</f>
      </c>
      <c r="B86" s="9"/>
      <c r="C86" s="10"/>
      <c r="D86" s="11"/>
      <c r="E86" s="20"/>
      <c r="F86" s="19"/>
      <c r="G86" s="14">
        <f t="shared" si="23"/>
        <v>0</v>
      </c>
      <c r="H86" s="9">
        <f t="shared" si="24"/>
        <v>0</v>
      </c>
      <c r="J86" s="15">
        <f t="shared" si="28"/>
        <v>85</v>
      </c>
      <c r="K86" s="16">
        <f t="shared" si="25"/>
      </c>
      <c r="L86" s="17">
        <f t="shared" si="26"/>
        <v>0</v>
      </c>
      <c r="M86" s="18">
        <f t="shared" si="27"/>
        <v>0</v>
      </c>
    </row>
    <row r="87" spans="1:13" ht="15.75">
      <c r="A87" s="3">
        <f>IF(G87&gt;0,RANK(G87,G:G)+COUNTIF($G$2:G87,G87)-1,"")</f>
      </c>
      <c r="B87" s="9"/>
      <c r="C87" s="10"/>
      <c r="D87" s="11"/>
      <c r="E87" s="20"/>
      <c r="F87" s="19"/>
      <c r="G87" s="14">
        <f t="shared" si="23"/>
        <v>0</v>
      </c>
      <c r="H87" s="9">
        <f t="shared" si="24"/>
        <v>0</v>
      </c>
      <c r="J87" s="15">
        <f t="shared" si="28"/>
        <v>86</v>
      </c>
      <c r="K87" s="16">
        <f t="shared" si="25"/>
      </c>
      <c r="L87" s="17">
        <f t="shared" si="26"/>
        <v>0</v>
      </c>
      <c r="M87" s="18">
        <f t="shared" si="27"/>
        <v>0</v>
      </c>
    </row>
    <row r="88" spans="1:13" ht="15.75">
      <c r="A88" s="3">
        <f>IF(G88&gt;0,RANK(G88,G:G)+COUNTIF($G$2:G88,G88)-1,"")</f>
      </c>
      <c r="B88" s="9"/>
      <c r="C88" s="10"/>
      <c r="D88" s="11"/>
      <c r="E88" s="20"/>
      <c r="F88" s="19"/>
      <c r="G88" s="14">
        <f t="shared" si="23"/>
        <v>0</v>
      </c>
      <c r="H88" s="9">
        <f t="shared" si="24"/>
        <v>0</v>
      </c>
      <c r="J88" s="15">
        <f t="shared" si="28"/>
        <v>87</v>
      </c>
      <c r="K88" s="16">
        <f t="shared" si="25"/>
      </c>
      <c r="L88" s="17">
        <f t="shared" si="26"/>
        <v>0</v>
      </c>
      <c r="M88" s="18">
        <f t="shared" si="27"/>
        <v>0</v>
      </c>
    </row>
    <row r="89" spans="1:13" ht="15.75">
      <c r="A89" s="3">
        <f>IF(G89&gt;0,RANK(G89,G:G)+COUNTIF($G$2:G89,G89)-1,"")</f>
      </c>
      <c r="B89" s="9"/>
      <c r="C89" s="10"/>
      <c r="D89" s="11"/>
      <c r="E89" s="20"/>
      <c r="F89" s="19"/>
      <c r="G89" s="14">
        <f t="shared" si="23"/>
        <v>0</v>
      </c>
      <c r="H89" s="9">
        <f t="shared" si="24"/>
        <v>0</v>
      </c>
      <c r="J89" s="15">
        <f t="shared" si="28"/>
        <v>88</v>
      </c>
      <c r="K89" s="16">
        <f t="shared" si="25"/>
      </c>
      <c r="L89" s="17">
        <f t="shared" si="26"/>
        <v>0</v>
      </c>
      <c r="M89" s="18">
        <f t="shared" si="27"/>
        <v>0</v>
      </c>
    </row>
    <row r="90" spans="1:13" ht="15.75">
      <c r="A90" s="3">
        <f>IF(G90&gt;0,RANK(G90,G:G)+COUNTIF($G$2:G90,G90)-1,"")</f>
      </c>
      <c r="B90" s="9"/>
      <c r="C90" s="10"/>
      <c r="D90" s="11"/>
      <c r="E90" s="20"/>
      <c r="F90" s="19"/>
      <c r="G90" s="14">
        <f t="shared" si="23"/>
        <v>0</v>
      </c>
      <c r="H90" s="9">
        <f t="shared" si="24"/>
        <v>0</v>
      </c>
      <c r="J90" s="15">
        <f t="shared" si="28"/>
        <v>89</v>
      </c>
      <c r="K90" s="16">
        <f t="shared" si="25"/>
      </c>
      <c r="L90" s="17">
        <f t="shared" si="26"/>
        <v>0</v>
      </c>
      <c r="M90" s="18">
        <f t="shared" si="27"/>
        <v>0</v>
      </c>
    </row>
    <row r="91" spans="1:13" ht="15.75">
      <c r="A91" s="3">
        <f>IF(G91&gt;0,RANK(G91,G:G)+COUNTIF($G$2:G91,G91)-1,"")</f>
      </c>
      <c r="B91" s="9"/>
      <c r="C91" s="10"/>
      <c r="D91" s="11"/>
      <c r="E91" s="20"/>
      <c r="F91" s="19"/>
      <c r="G91" s="14">
        <f t="shared" si="23"/>
        <v>0</v>
      </c>
      <c r="H91" s="9">
        <f t="shared" si="24"/>
        <v>0</v>
      </c>
      <c r="J91" s="15">
        <f t="shared" si="28"/>
        <v>90</v>
      </c>
      <c r="K91" s="16">
        <f t="shared" si="25"/>
      </c>
      <c r="L91" s="17">
        <f t="shared" si="26"/>
        <v>0</v>
      </c>
      <c r="M91" s="18">
        <f t="shared" si="27"/>
        <v>0</v>
      </c>
    </row>
    <row r="92" spans="1:13" ht="15.75">
      <c r="A92" s="3">
        <f>IF(G92&gt;0,RANK(G92,G:G)+COUNTIF($G$2:G92,G92)-1,"")</f>
      </c>
      <c r="B92" s="9"/>
      <c r="C92" s="10"/>
      <c r="D92" s="11"/>
      <c r="E92" s="20"/>
      <c r="F92" s="19"/>
      <c r="G92" s="14">
        <f t="shared" si="23"/>
        <v>0</v>
      </c>
      <c r="H92" s="9">
        <f t="shared" si="24"/>
        <v>0</v>
      </c>
      <c r="J92" s="15">
        <f t="shared" si="28"/>
        <v>91</v>
      </c>
      <c r="K92" s="16">
        <f t="shared" si="25"/>
      </c>
      <c r="L92" s="17">
        <f t="shared" si="26"/>
        <v>0</v>
      </c>
      <c r="M92" s="18">
        <f t="shared" si="27"/>
        <v>0</v>
      </c>
    </row>
    <row r="93" spans="1:13" ht="15.75">
      <c r="A93" s="3">
        <f>IF(G93&gt;0,RANK(G93,G:G)+COUNTIF($G$2:G93,G93)-1,"")</f>
      </c>
      <c r="B93" s="9"/>
      <c r="C93" s="10"/>
      <c r="D93" s="11"/>
      <c r="E93" s="20"/>
      <c r="F93" s="19"/>
      <c r="G93" s="14">
        <f t="shared" si="23"/>
        <v>0</v>
      </c>
      <c r="H93" s="9">
        <f t="shared" si="24"/>
        <v>0</v>
      </c>
      <c r="J93" s="15">
        <f t="shared" si="28"/>
        <v>92</v>
      </c>
      <c r="K93" s="16">
        <f t="shared" si="25"/>
      </c>
      <c r="L93" s="17">
        <f t="shared" si="26"/>
        <v>0</v>
      </c>
      <c r="M93" s="18">
        <f t="shared" si="27"/>
        <v>0</v>
      </c>
    </row>
    <row r="94" spans="1:13" ht="15.75">
      <c r="A94" s="3">
        <f>IF(G94&gt;0,RANK(G94,G:G)+COUNTIF($G$2:G94,G94)-1,"")</f>
      </c>
      <c r="B94" s="9"/>
      <c r="C94" s="10"/>
      <c r="D94" s="11"/>
      <c r="E94" s="20"/>
      <c r="F94" s="19"/>
      <c r="G94" s="14">
        <f t="shared" si="23"/>
        <v>0</v>
      </c>
      <c r="H94" s="9">
        <f t="shared" si="24"/>
        <v>0</v>
      </c>
      <c r="J94" s="15">
        <f t="shared" si="28"/>
        <v>93</v>
      </c>
      <c r="K94" s="16">
        <f t="shared" si="25"/>
      </c>
      <c r="L94" s="17">
        <f t="shared" si="26"/>
        <v>0</v>
      </c>
      <c r="M94" s="18">
        <f t="shared" si="27"/>
        <v>0</v>
      </c>
    </row>
    <row r="95" spans="1:13" ht="15.75">
      <c r="A95" s="3">
        <f>IF(G95&gt;0,RANK(G95,G:G)+COUNTIF($G$2:G95,G95)-1,"")</f>
      </c>
      <c r="B95" s="9"/>
      <c r="C95" s="10"/>
      <c r="D95" s="11"/>
      <c r="E95" s="20"/>
      <c r="F95" s="19"/>
      <c r="G95" s="14">
        <f t="shared" si="23"/>
        <v>0</v>
      </c>
      <c r="H95" s="9">
        <f t="shared" si="24"/>
        <v>0</v>
      </c>
      <c r="J95" s="15">
        <f t="shared" si="28"/>
        <v>94</v>
      </c>
      <c r="K95" s="16">
        <f t="shared" si="25"/>
      </c>
      <c r="L95" s="17">
        <f t="shared" si="26"/>
        <v>0</v>
      </c>
      <c r="M95" s="18">
        <f t="shared" si="27"/>
        <v>0</v>
      </c>
    </row>
    <row r="96" spans="1:13" ht="15.75">
      <c r="A96" s="3">
        <f>IF(G96&gt;0,RANK(G96,G:G)+COUNTIF($G$2:G96,G96)-1,"")</f>
      </c>
      <c r="B96" s="9"/>
      <c r="C96" s="10"/>
      <c r="D96" s="11"/>
      <c r="E96" s="20"/>
      <c r="F96" s="19"/>
      <c r="G96" s="14">
        <f t="shared" si="23"/>
        <v>0</v>
      </c>
      <c r="H96" s="9">
        <f t="shared" si="24"/>
        <v>0</v>
      </c>
      <c r="J96" s="15">
        <f t="shared" si="28"/>
        <v>95</v>
      </c>
      <c r="K96" s="16">
        <f t="shared" si="25"/>
      </c>
      <c r="L96" s="17">
        <f t="shared" si="26"/>
        <v>0</v>
      </c>
      <c r="M96" s="18">
        <f t="shared" si="27"/>
        <v>0</v>
      </c>
    </row>
    <row r="97" spans="1:13" ht="15.75">
      <c r="A97" s="3">
        <f>IF(G97&gt;0,RANK(G97,G:G)+COUNTIF($G$2:G97,G97)-1,"")</f>
      </c>
      <c r="B97" s="9"/>
      <c r="C97" s="10"/>
      <c r="D97" s="11"/>
      <c r="E97" s="20"/>
      <c r="F97" s="19"/>
      <c r="G97" s="14">
        <f t="shared" si="23"/>
        <v>0</v>
      </c>
      <c r="H97" s="9">
        <f t="shared" si="24"/>
        <v>0</v>
      </c>
      <c r="J97" s="15">
        <f t="shared" si="28"/>
        <v>96</v>
      </c>
      <c r="K97" s="16">
        <f t="shared" si="25"/>
      </c>
      <c r="L97" s="17">
        <f t="shared" si="26"/>
        <v>0</v>
      </c>
      <c r="M97" s="18">
        <f t="shared" si="27"/>
        <v>0</v>
      </c>
    </row>
    <row r="98" spans="1:13" ht="15.75">
      <c r="A98" s="3">
        <f>IF(G98&gt;0,RANK(G98,G:G)+COUNTIF($G$2:G98,G98)-1,"")</f>
      </c>
      <c r="B98" s="9"/>
      <c r="C98" s="10"/>
      <c r="D98" s="11"/>
      <c r="E98" s="20"/>
      <c r="F98" s="19"/>
      <c r="G98" s="14">
        <f>IF(SUM(D98:F98)&gt;0,AVERAGE(D98:F98),0)</f>
        <v>0</v>
      </c>
      <c r="H98" s="9">
        <f t="shared" si="24"/>
        <v>0</v>
      </c>
      <c r="J98" s="15">
        <f t="shared" si="28"/>
        <v>97</v>
      </c>
      <c r="K98" s="16">
        <f>IF(ISERROR(INDEX(P:P,MATCH(J98,O:O,0))),"",INDEX(P:P,MATCH(J98,O:O,0)))</f>
      </c>
      <c r="L98" s="17">
        <f t="shared" si="26"/>
        <v>0</v>
      </c>
      <c r="M98" s="18">
        <f>IF(L98&gt;0,L98/15,0)</f>
        <v>0</v>
      </c>
    </row>
    <row r="99" spans="1:13" ht="15.75">
      <c r="A99" s="3">
        <f>IF(G99&gt;0,RANK(G99,G:G)+COUNTIF($G$2:G99,G99)-1,"")</f>
      </c>
      <c r="B99" s="9"/>
      <c r="C99" s="10"/>
      <c r="D99" s="11"/>
      <c r="E99" s="20"/>
      <c r="F99" s="19"/>
      <c r="G99" s="14">
        <f>IF(SUM(D99:F99)&gt;0,AVERAGE(D99:F99),0)</f>
        <v>0</v>
      </c>
      <c r="H99" s="9">
        <f t="shared" si="24"/>
        <v>0</v>
      </c>
      <c r="J99" s="15">
        <f t="shared" si="28"/>
        <v>98</v>
      </c>
      <c r="K99" s="16">
        <f>IF(ISERROR(INDEX(P:P,MATCH(J99,O:O,0))),"",INDEX(P:P,MATCH(J99,O:O,0)))</f>
      </c>
      <c r="L99" s="17">
        <f t="shared" si="26"/>
        <v>0</v>
      </c>
      <c r="M99" s="18">
        <f>IF(L99&gt;0,L99/15,0)</f>
        <v>0</v>
      </c>
    </row>
    <row r="100" spans="1:13" ht="16.5" thickBot="1">
      <c r="A100" s="4">
        <f>IF(G100&gt;0,RANK(G100,G:G)+COUNTIF($G$2:G100,G100)-1,"")</f>
      </c>
      <c r="B100" s="9"/>
      <c r="C100" s="10"/>
      <c r="D100" s="11"/>
      <c r="E100" s="20"/>
      <c r="F100" s="19"/>
      <c r="G100" s="14">
        <f>IF(SUM(D100:F100)&gt;0,AVERAGE(D100:F100),0)</f>
        <v>0</v>
      </c>
      <c r="H100" s="9">
        <f t="shared" si="24"/>
        <v>0</v>
      </c>
      <c r="J100" s="15">
        <f t="shared" si="28"/>
        <v>99</v>
      </c>
      <c r="K100" s="16">
        <f>IF(ISERROR(INDEX(P:P,MATCH(J100,O:O,0))),"",INDEX(P:P,MATCH(J100,O:O,0)))</f>
      </c>
      <c r="L100" s="17">
        <f t="shared" si="26"/>
        <v>0</v>
      </c>
      <c r="M100" s="18">
        <f>IF(L100&gt;0,L100/15,0)</f>
        <v>0</v>
      </c>
    </row>
  </sheetData>
  <sheetProtection password="CC62" sheet="1" objects="1" scenarios="1"/>
  <protectedRanges>
    <protectedRange sqref="B1:E65536" name="Range1"/>
  </protectedRanges>
  <conditionalFormatting sqref="B2:C100">
    <cfRule type="expression" priority="1" dxfId="0" stopIfTrue="1">
      <formula>$B2=$K$2</formula>
    </cfRule>
    <cfRule type="expression" priority="2" dxfId="1" stopIfTrue="1">
      <formula>$B2=$K$3</formula>
    </cfRule>
    <cfRule type="expression" priority="3" dxfId="2" stopIfTrue="1">
      <formula>$B2=$K$4</formula>
    </cfRule>
  </conditionalFormatting>
  <printOptions/>
  <pageMargins left="0.1968503937007874" right="0.1968503937007874" top="0.984251968503937" bottom="0.1968503937007874" header="0.1968503937007874" footer="0.1968503937007874"/>
  <pageSetup fitToHeight="2" fitToWidth="1" horizontalDpi="600" verticalDpi="600" orientation="portrait" paperSize="9" scale="67" r:id="rId2"/>
  <headerFooter alignWithMargins="0"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showGridLines="0" showZeros="0" zoomScale="80" zoomScaleNormal="80" workbookViewId="0" topLeftCell="A1">
      <selection activeCell="J18" sqref="J18"/>
    </sheetView>
  </sheetViews>
  <sheetFormatPr defaultColWidth="9.00390625" defaultRowHeight="14.25"/>
  <cols>
    <col min="1" max="1" width="8.125" style="5" bestFit="1" customWidth="1"/>
    <col min="2" max="2" width="23.75390625" style="5" bestFit="1" customWidth="1"/>
    <col min="3" max="6" width="8.25390625" style="5" customWidth="1"/>
    <col min="7" max="7" width="8.50390625" style="23" customWidth="1"/>
    <col min="8" max="8" width="2.875" style="44" customWidth="1"/>
    <col min="9" max="9" width="4.50390625" style="0" customWidth="1"/>
    <col min="10" max="10" width="17.50390625" style="0" customWidth="1"/>
    <col min="12" max="12" width="1.875" style="0" customWidth="1"/>
    <col min="13" max="13" width="6.50390625" style="0" bestFit="1" customWidth="1"/>
    <col min="14" max="14" width="10.875" style="26" customWidth="1"/>
    <col min="15" max="15" width="11.125" style="26" bestFit="1" customWidth="1"/>
    <col min="16" max="16" width="13.25390625" style="26" bestFit="1" customWidth="1"/>
    <col min="17" max="17" width="3.75390625" style="26" customWidth="1"/>
    <col min="18" max="18" width="7.875" style="27" customWidth="1"/>
    <col min="19" max="19" width="9.00390625" style="27" customWidth="1"/>
  </cols>
  <sheetData>
    <row r="1" spans="1:22" ht="15.75" thickBot="1">
      <c r="A1" s="46" t="s">
        <v>5</v>
      </c>
      <c r="B1" s="47" t="s">
        <v>13</v>
      </c>
      <c r="C1" s="47" t="s">
        <v>25</v>
      </c>
      <c r="D1" s="47" t="s">
        <v>26</v>
      </c>
      <c r="E1" s="47" t="s">
        <v>27</v>
      </c>
      <c r="F1" s="47" t="s">
        <v>28</v>
      </c>
      <c r="G1" s="48" t="s">
        <v>11</v>
      </c>
      <c r="I1" s="58" t="s">
        <v>12</v>
      </c>
      <c r="J1" s="59" t="s">
        <v>30</v>
      </c>
      <c r="K1" s="60" t="s">
        <v>11</v>
      </c>
      <c r="S1" s="81" t="s">
        <v>25</v>
      </c>
      <c r="T1" s="26"/>
      <c r="U1" s="27">
        <v>1</v>
      </c>
      <c r="V1" s="27" t="str">
        <f>INDEX(Tekler!$B:$B,MATCH(U1,Tekler!$A:$A,0))</f>
        <v>KAZAN</v>
      </c>
    </row>
    <row r="2" spans="1:22" ht="16.5" thickBot="1">
      <c r="A2" s="49">
        <f>IF(G2&gt;0,RANK(G2,G:G)+COUNTIF($G$2:G2,G2)-1,"")</f>
        <v>1</v>
      </c>
      <c r="B2" s="71" t="s">
        <v>4</v>
      </c>
      <c r="C2" s="11">
        <f>IF($N$6=B2,$N$12,0)+IF($O$6=B2,$O$12,0)+IF($P$6=B2,$P$12,0)</f>
        <v>0</v>
      </c>
      <c r="D2" s="12">
        <f>IF($N$5=B2,$N$11,0)+IF($O$5=B2,$O$11,0)+IF($P$5=B2,$P$11,0)</f>
        <v>15</v>
      </c>
      <c r="E2" s="13">
        <f>IF($N$4=B2,$N$10,0)+IF($O$4=B2,$O$10,0)+IF($P$4=B2,$P$10,0)</f>
        <v>70</v>
      </c>
      <c r="F2" s="12">
        <f aca="true" t="shared" si="0" ref="F2:F9">IF($N$3=B2,$N$9,0)+IF($O$3=B2,$O$9,0)+IF($P$3=B2,$P$9,0)</f>
        <v>140</v>
      </c>
      <c r="G2" s="50">
        <f>SUM(C2:F2)</f>
        <v>225</v>
      </c>
      <c r="I2" s="61">
        <v>1</v>
      </c>
      <c r="J2" s="66" t="str">
        <f aca="true" t="shared" si="1" ref="J2:J30">IF(ISERROR(INDEX(B$1:B$65536,MATCH(I2,A$1:A$65536,0))),"",INDEX(B$1:B$65536,MATCH(I2,A$1:A$65536,0)))</f>
        <v>ANKARASPOR</v>
      </c>
      <c r="K2" s="62">
        <f aca="true" t="shared" si="2" ref="K2:K30">IF(ISERROR(INDEX(G$1:G$65536,MATCH(I2,A$1:A$65536,0))),0,(INDEX(G$1:G$65536,MATCH(I2,A$1:A$65536,0))))</f>
        <v>225</v>
      </c>
      <c r="M2" s="43"/>
      <c r="N2" s="41">
        <v>1</v>
      </c>
      <c r="O2" s="36">
        <v>2</v>
      </c>
      <c r="P2" s="37">
        <v>3</v>
      </c>
      <c r="S2" s="81"/>
      <c r="T2" s="26"/>
      <c r="U2" s="27">
        <v>2</v>
      </c>
      <c r="V2" s="27" t="str">
        <f>INDEX(Tekler!$B:$B,MATCH(U2,Tekler!$A:$A,0))</f>
        <v>ANT. POLİS GÜCÜ</v>
      </c>
    </row>
    <row r="3" spans="1:22" ht="15.75">
      <c r="A3" s="51">
        <f>IF(G3&gt;0,RANK(G3,G:G)+COUNTIF($G$2:G3,G3)-1,"")</f>
        <v>2</v>
      </c>
      <c r="B3" s="71" t="s">
        <v>3</v>
      </c>
      <c r="C3" s="11">
        <f aca="true" t="shared" si="3" ref="C3:C30">IF($N$6=B3,$N$12,0)+IF($O$6=B3,$O$12,0)+IF($P$6=B3,$P$12,0)</f>
        <v>0</v>
      </c>
      <c r="D3" s="12">
        <f aca="true" t="shared" si="4" ref="D3:D30">IF($N$5=B3,$N$11,0)+IF($O$5=B3,$O$11,0)+IF($P$5=B3,$P$11,0)</f>
        <v>20</v>
      </c>
      <c r="E3" s="13">
        <f aca="true" t="shared" si="5" ref="E3:E30">IF($N$4=B3,$N$10,0)+IF($O$4=B3,$O$10,0)+IF($P$4=B3,$P$10,0)</f>
        <v>0</v>
      </c>
      <c r="F3" s="12">
        <f t="shared" si="0"/>
        <v>70</v>
      </c>
      <c r="G3" s="50">
        <f aca="true" t="shared" si="6" ref="G3:G30">SUM(C3:F3)</f>
        <v>90</v>
      </c>
      <c r="I3" s="61">
        <f aca="true" t="shared" si="7" ref="I3:I30">I2+1</f>
        <v>2</v>
      </c>
      <c r="J3" s="69" t="str">
        <f t="shared" si="1"/>
        <v>GENÇLERBİRLİĞİ</v>
      </c>
      <c r="K3" s="62">
        <f t="shared" si="2"/>
        <v>90</v>
      </c>
      <c r="M3" s="42" t="s">
        <v>28</v>
      </c>
      <c r="N3" s="38" t="str">
        <f>V10</f>
        <v>ANKARASPOR</v>
      </c>
      <c r="O3" s="29" t="str">
        <f>V11</f>
        <v>GENÇLERBİRLİĞİ</v>
      </c>
      <c r="P3" s="30" t="str">
        <f>V12</f>
        <v>ES ES</v>
      </c>
      <c r="S3" s="81"/>
      <c r="T3" s="26"/>
      <c r="U3" s="27">
        <v>3</v>
      </c>
      <c r="V3" s="27" t="str">
        <f>INDEX(Tekler!$B:$B,MATCH(U3,Tekler!$A:$A,0))</f>
        <v>KEPEZ</v>
      </c>
    </row>
    <row r="4" spans="1:22" ht="15.75">
      <c r="A4" s="51">
        <f>IF(G4&gt;0,RANK(G4,G:G)+COUNTIF($G$2:G4,G4)-1,"")</f>
        <v>5</v>
      </c>
      <c r="B4" s="71" t="s">
        <v>1</v>
      </c>
      <c r="C4" s="11">
        <f t="shared" si="3"/>
        <v>10</v>
      </c>
      <c r="D4" s="12">
        <f t="shared" si="4"/>
        <v>0</v>
      </c>
      <c r="E4" s="13">
        <f t="shared" si="5"/>
        <v>35</v>
      </c>
      <c r="F4" s="12">
        <f t="shared" si="0"/>
        <v>0</v>
      </c>
      <c r="G4" s="50">
        <f t="shared" si="6"/>
        <v>45</v>
      </c>
      <c r="I4" s="61">
        <f t="shared" si="7"/>
        <v>3</v>
      </c>
      <c r="J4" s="70" t="str">
        <f t="shared" si="1"/>
        <v>KAZAN</v>
      </c>
      <c r="K4" s="62">
        <f t="shared" si="2"/>
        <v>70</v>
      </c>
      <c r="M4" s="34" t="s">
        <v>29</v>
      </c>
      <c r="N4" s="39" t="str">
        <f>LEFT(V7,LEN(V7)-1)</f>
        <v>ANKARASPOR</v>
      </c>
      <c r="O4" s="28" t="str">
        <f>LEFT(V8,LEN(V8)-1)</f>
        <v>KEPEZ</v>
      </c>
      <c r="P4" s="31" t="str">
        <f>LEFT(V9,LEN(V9)-1)</f>
        <v>ES ES</v>
      </c>
      <c r="S4" s="81" t="s">
        <v>26</v>
      </c>
      <c r="T4" s="26"/>
      <c r="U4" s="27">
        <v>1</v>
      </c>
      <c r="V4" s="27" t="str">
        <f>INDEX(Çiftler!K:K,MATCH('Kulüpler Sıralaması'!U4,Çiftler!J:J,0))</f>
        <v>KAZAN1</v>
      </c>
    </row>
    <row r="5" spans="1:22" ht="15.75">
      <c r="A5" s="51">
        <f>IF(G5&gt;0,RANK(G5,G:G)+COUNTIF($G$2:G5,G5)-1,"")</f>
        <v>6</v>
      </c>
      <c r="B5" s="71" t="s">
        <v>32</v>
      </c>
      <c r="C5" s="11">
        <f t="shared" si="3"/>
        <v>15</v>
      </c>
      <c r="D5" s="12">
        <f t="shared" si="4"/>
        <v>0</v>
      </c>
      <c r="E5" s="13">
        <f t="shared" si="5"/>
        <v>0</v>
      </c>
      <c r="F5" s="12">
        <f t="shared" si="0"/>
        <v>0</v>
      </c>
      <c r="G5" s="50">
        <f t="shared" si="6"/>
        <v>15</v>
      </c>
      <c r="I5" s="61">
        <f t="shared" si="7"/>
        <v>4</v>
      </c>
      <c r="J5" s="16" t="str">
        <f t="shared" si="1"/>
        <v>ES ES</v>
      </c>
      <c r="K5" s="62">
        <f t="shared" si="2"/>
        <v>55</v>
      </c>
      <c r="M5" s="34" t="s">
        <v>26</v>
      </c>
      <c r="N5" s="39" t="str">
        <f>LEFT(V4,LEN(V4)-1)</f>
        <v>KAZAN</v>
      </c>
      <c r="O5" s="28" t="str">
        <f>LEFT(V5,LEN(V5)-1)</f>
        <v>GENÇLERBİRLİĞİ</v>
      </c>
      <c r="P5" s="31" t="str">
        <f>LEFT(V6,LEN(V6)-1)</f>
        <v>ANKARASPOR</v>
      </c>
      <c r="S5" s="81"/>
      <c r="T5" s="26"/>
      <c r="U5" s="27">
        <v>2</v>
      </c>
      <c r="V5" s="27" t="str">
        <f>INDEX(Çiftler!K:K,MATCH('Kulüpler Sıralaması'!U5,Çiftler!J:J,0))</f>
        <v>GENÇLERBİRLİĞİ2</v>
      </c>
    </row>
    <row r="6" spans="1:22" ht="16.5" thickBot="1">
      <c r="A6" s="51">
        <f>IF(G6&gt;0,RANK(G6,G:G)+COUNTIF($G$2:G6,G6)-1,"")</f>
        <v>3</v>
      </c>
      <c r="B6" s="71" t="s">
        <v>115</v>
      </c>
      <c r="C6" s="11">
        <f t="shared" si="3"/>
        <v>30</v>
      </c>
      <c r="D6" s="12">
        <f t="shared" si="4"/>
        <v>40</v>
      </c>
      <c r="E6" s="13">
        <f t="shared" si="5"/>
        <v>0</v>
      </c>
      <c r="F6" s="12">
        <f t="shared" si="0"/>
        <v>0</v>
      </c>
      <c r="G6" s="50">
        <f t="shared" si="6"/>
        <v>70</v>
      </c>
      <c r="I6" s="61">
        <f t="shared" si="7"/>
        <v>5</v>
      </c>
      <c r="J6" s="16" t="str">
        <f t="shared" si="1"/>
        <v>KEPEZ</v>
      </c>
      <c r="K6" s="62">
        <f t="shared" si="2"/>
        <v>45</v>
      </c>
      <c r="M6" s="35" t="s">
        <v>25</v>
      </c>
      <c r="N6" s="40" t="str">
        <f>V1</f>
        <v>KAZAN</v>
      </c>
      <c r="O6" s="32" t="str">
        <f>V2</f>
        <v>ANT. POLİS GÜCÜ</v>
      </c>
      <c r="P6" s="33" t="str">
        <f>V3</f>
        <v>KEPEZ</v>
      </c>
      <c r="S6" s="81"/>
      <c r="T6" s="26"/>
      <c r="U6" s="27">
        <v>3</v>
      </c>
      <c r="V6" s="27" t="str">
        <f>INDEX(Çiftler!K:K,MATCH('Kulüpler Sıralaması'!U6,Çiftler!J:J,0))</f>
        <v>ANKARASPOR3</v>
      </c>
    </row>
    <row r="7" spans="1:22" ht="16.5" thickBot="1">
      <c r="A7" s="51">
        <f>IF(G7&gt;0,RANK(G7,G:G)+COUNTIF($G$2:G7,G7)-1,"")</f>
        <v>7</v>
      </c>
      <c r="B7" s="71" t="s">
        <v>34</v>
      </c>
      <c r="C7" s="11">
        <f t="shared" si="3"/>
        <v>0</v>
      </c>
      <c r="D7" s="12">
        <f t="shared" si="4"/>
        <v>0</v>
      </c>
      <c r="E7" s="13">
        <f t="shared" si="5"/>
        <v>0</v>
      </c>
      <c r="F7" s="12">
        <v>6</v>
      </c>
      <c r="G7" s="50">
        <f t="shared" si="6"/>
        <v>6</v>
      </c>
      <c r="I7" s="61">
        <f t="shared" si="7"/>
        <v>6</v>
      </c>
      <c r="J7" s="16" t="str">
        <f t="shared" si="1"/>
        <v>ANT. POLİS GÜCÜ</v>
      </c>
      <c r="K7" s="62">
        <f t="shared" si="2"/>
        <v>15</v>
      </c>
      <c r="S7" s="81" t="s">
        <v>29</v>
      </c>
      <c r="T7" s="26"/>
      <c r="U7" s="27">
        <v>1</v>
      </c>
      <c r="V7" s="27" t="str">
        <f>INDEX(Trio!K:K,MATCH('Kulüpler Sıralaması'!U4,Trio!J:J,0))</f>
        <v>ANKARASPOR1</v>
      </c>
    </row>
    <row r="8" spans="1:22" ht="16.5" thickBot="1">
      <c r="A8" s="51">
        <f>IF(G8&gt;0,RANK(G8,G:G)+COUNTIF($G$2:G8,G8)-1,"")</f>
        <v>8</v>
      </c>
      <c r="B8" s="71" t="s">
        <v>37</v>
      </c>
      <c r="C8" s="11">
        <f t="shared" si="3"/>
        <v>0</v>
      </c>
      <c r="D8" s="12">
        <f t="shared" si="4"/>
        <v>0</v>
      </c>
      <c r="E8" s="13">
        <f t="shared" si="5"/>
        <v>0</v>
      </c>
      <c r="F8" s="12">
        <v>5</v>
      </c>
      <c r="G8" s="50">
        <f t="shared" si="6"/>
        <v>5</v>
      </c>
      <c r="I8" s="61">
        <f t="shared" si="7"/>
        <v>7</v>
      </c>
      <c r="J8" s="16" t="str">
        <f t="shared" si="1"/>
        <v>PURSAKLAR</v>
      </c>
      <c r="K8" s="62">
        <f t="shared" si="2"/>
        <v>6</v>
      </c>
      <c r="M8" s="43"/>
      <c r="N8" s="41">
        <v>1</v>
      </c>
      <c r="O8" s="36">
        <v>2</v>
      </c>
      <c r="P8" s="37">
        <v>3</v>
      </c>
      <c r="S8" s="81"/>
      <c r="T8" s="26"/>
      <c r="U8" s="27">
        <v>2</v>
      </c>
      <c r="V8" s="27" t="str">
        <f>INDEX(Trio!K:K,MATCH('Kulüpler Sıralaması'!U5,Trio!J:J,0))</f>
        <v>KEPEZ1</v>
      </c>
    </row>
    <row r="9" spans="1:22" ht="15.75">
      <c r="A9" s="51">
        <f>IF(G9&gt;0,RANK(G9,G:G)+COUNTIF($G$2:G9,G9)-1,"")</f>
        <v>4</v>
      </c>
      <c r="B9" s="71" t="s">
        <v>35</v>
      </c>
      <c r="C9" s="11">
        <f t="shared" si="3"/>
        <v>0</v>
      </c>
      <c r="D9" s="12">
        <f t="shared" si="4"/>
        <v>0</v>
      </c>
      <c r="E9" s="13">
        <f t="shared" si="5"/>
        <v>20</v>
      </c>
      <c r="F9" s="12">
        <f t="shared" si="0"/>
        <v>35</v>
      </c>
      <c r="G9" s="50">
        <f t="shared" si="6"/>
        <v>55</v>
      </c>
      <c r="I9" s="61">
        <f t="shared" si="7"/>
        <v>8</v>
      </c>
      <c r="J9" s="16" t="str">
        <f t="shared" si="1"/>
        <v>NİLÜFER BEL</v>
      </c>
      <c r="K9" s="62">
        <f t="shared" si="2"/>
        <v>5</v>
      </c>
      <c r="M9" s="42" t="s">
        <v>28</v>
      </c>
      <c r="N9" s="38">
        <v>140</v>
      </c>
      <c r="O9" s="29">
        <v>70</v>
      </c>
      <c r="P9" s="30">
        <v>35</v>
      </c>
      <c r="S9" s="81"/>
      <c r="T9" s="26"/>
      <c r="U9" s="27">
        <v>3</v>
      </c>
      <c r="V9" s="27" t="str">
        <f>INDEX(Trio!K:K,MATCH('Kulüpler Sıralaması'!U6,Trio!J:J,0))</f>
        <v>ES ES1</v>
      </c>
    </row>
    <row r="10" spans="1:22" ht="15.75">
      <c r="A10" s="51">
        <f>IF(G10&gt;0,RANK(G10,G:G)+COUNTIF($G$2:G10,G10)-1,"")</f>
        <v>9</v>
      </c>
      <c r="B10" s="71" t="s">
        <v>97</v>
      </c>
      <c r="C10" s="11">
        <f t="shared" si="3"/>
        <v>0</v>
      </c>
      <c r="D10" s="12">
        <f t="shared" si="4"/>
        <v>0</v>
      </c>
      <c r="E10" s="13">
        <f t="shared" si="5"/>
        <v>0</v>
      </c>
      <c r="F10" s="12">
        <v>4</v>
      </c>
      <c r="G10" s="50">
        <f t="shared" si="6"/>
        <v>4</v>
      </c>
      <c r="I10" s="61">
        <f t="shared" si="7"/>
        <v>9</v>
      </c>
      <c r="J10" s="16" t="str">
        <f t="shared" si="1"/>
        <v>FOMGET</v>
      </c>
      <c r="K10" s="62">
        <f t="shared" si="2"/>
        <v>4</v>
      </c>
      <c r="M10" s="34" t="s">
        <v>29</v>
      </c>
      <c r="N10" s="39">
        <v>70</v>
      </c>
      <c r="O10" s="28">
        <v>35</v>
      </c>
      <c r="P10" s="31">
        <v>20</v>
      </c>
      <c r="S10" s="81" t="s">
        <v>28</v>
      </c>
      <c r="T10" s="26"/>
      <c r="U10" s="27">
        <v>1</v>
      </c>
      <c r="V10" s="27" t="str">
        <f>'Takımlar Final'!K2</f>
        <v>ANKARASPOR</v>
      </c>
    </row>
    <row r="11" spans="1:22" ht="15.75">
      <c r="A11" s="51">
        <f>IF(G11&gt;0,RANK(G11,G:G)+COUNTIF($G$2:G11,G11)-1,"")</f>
        <v>11</v>
      </c>
      <c r="B11" s="71" t="s">
        <v>36</v>
      </c>
      <c r="C11" s="11">
        <f t="shared" si="3"/>
        <v>0</v>
      </c>
      <c r="D11" s="12">
        <f t="shared" si="4"/>
        <v>0</v>
      </c>
      <c r="E11" s="13">
        <f t="shared" si="5"/>
        <v>0</v>
      </c>
      <c r="F11" s="12">
        <v>2</v>
      </c>
      <c r="G11" s="50">
        <f t="shared" si="6"/>
        <v>2</v>
      </c>
      <c r="I11" s="61">
        <f t="shared" si="7"/>
        <v>10</v>
      </c>
      <c r="J11" s="16" t="str">
        <f t="shared" si="1"/>
        <v>ATATÜRK İ.Ö.O</v>
      </c>
      <c r="K11" s="62">
        <f t="shared" si="2"/>
        <v>3</v>
      </c>
      <c r="M11" s="34" t="s">
        <v>26</v>
      </c>
      <c r="N11" s="39">
        <v>40</v>
      </c>
      <c r="O11" s="28">
        <v>20</v>
      </c>
      <c r="P11" s="31">
        <v>15</v>
      </c>
      <c r="S11" s="81"/>
      <c r="T11" s="26"/>
      <c r="U11" s="27">
        <v>2</v>
      </c>
      <c r="V11" s="27" t="str">
        <f>'Takımlar Final'!K3</f>
        <v>GENÇLERBİRLİĞİ</v>
      </c>
    </row>
    <row r="12" spans="1:22" ht="16.5" thickBot="1">
      <c r="A12" s="51">
        <f>IF(G12&gt;0,RANK(G12,G:G)+COUNTIF($G$2:G12,G12)-1,"")</f>
        <v>10</v>
      </c>
      <c r="B12" s="71" t="s">
        <v>107</v>
      </c>
      <c r="C12" s="11">
        <f t="shared" si="3"/>
        <v>0</v>
      </c>
      <c r="D12" s="12">
        <f t="shared" si="4"/>
        <v>0</v>
      </c>
      <c r="E12" s="13">
        <f t="shared" si="5"/>
        <v>0</v>
      </c>
      <c r="F12" s="12">
        <v>3</v>
      </c>
      <c r="G12" s="50">
        <f t="shared" si="6"/>
        <v>3</v>
      </c>
      <c r="I12" s="61">
        <f t="shared" si="7"/>
        <v>11</v>
      </c>
      <c r="J12" s="16" t="str">
        <f t="shared" si="1"/>
        <v>SITAL</v>
      </c>
      <c r="K12" s="62">
        <f t="shared" si="2"/>
        <v>2</v>
      </c>
      <c r="M12" s="35" t="s">
        <v>25</v>
      </c>
      <c r="N12" s="40">
        <v>30</v>
      </c>
      <c r="O12" s="32">
        <v>15</v>
      </c>
      <c r="P12" s="33">
        <v>10</v>
      </c>
      <c r="S12" s="81"/>
      <c r="T12" s="26"/>
      <c r="U12" s="27">
        <v>3</v>
      </c>
      <c r="V12" s="27" t="str">
        <f>'Takımlar Final'!K4</f>
        <v>ES ES</v>
      </c>
    </row>
    <row r="13" spans="1:11" ht="15.75">
      <c r="A13" s="51">
        <f>IF(G13&gt;0,RANK(G13,G:G)+COUNTIF($G$2:G13,G13)-1,"")</f>
        <v>12</v>
      </c>
      <c r="B13" s="71" t="s">
        <v>105</v>
      </c>
      <c r="C13" s="11">
        <f t="shared" si="3"/>
        <v>0</v>
      </c>
      <c r="D13" s="12">
        <f t="shared" si="4"/>
        <v>0</v>
      </c>
      <c r="E13" s="13">
        <f t="shared" si="5"/>
        <v>0</v>
      </c>
      <c r="F13" s="12">
        <v>1</v>
      </c>
      <c r="G13" s="50">
        <f t="shared" si="6"/>
        <v>1</v>
      </c>
      <c r="I13" s="61">
        <f t="shared" si="7"/>
        <v>12</v>
      </c>
      <c r="J13" s="16" t="str">
        <f t="shared" si="1"/>
        <v>NİLÜFER GENÇLİK </v>
      </c>
      <c r="K13" s="62">
        <f t="shared" si="2"/>
        <v>1</v>
      </c>
    </row>
    <row r="14" spans="1:11" ht="15.75">
      <c r="A14" s="51">
        <f>IF(G14&gt;0,RANK(G14,G:G)+COUNTIF($G$2:G14,G14)-1,"")</f>
      </c>
      <c r="B14" s="71"/>
      <c r="C14" s="11">
        <f t="shared" si="3"/>
        <v>0</v>
      </c>
      <c r="D14" s="12">
        <f t="shared" si="4"/>
        <v>0</v>
      </c>
      <c r="E14" s="13">
        <f t="shared" si="5"/>
        <v>0</v>
      </c>
      <c r="F14" s="12"/>
      <c r="G14" s="50">
        <f t="shared" si="6"/>
        <v>0</v>
      </c>
      <c r="I14" s="61">
        <f t="shared" si="7"/>
        <v>13</v>
      </c>
      <c r="J14" s="16">
        <f t="shared" si="1"/>
      </c>
      <c r="K14" s="62">
        <f t="shared" si="2"/>
        <v>0</v>
      </c>
    </row>
    <row r="15" spans="1:11" ht="15.75">
      <c r="A15" s="51">
        <f>IF(G15&gt;0,RANK(G15,G:G)+COUNTIF($G$2:G15,G15)-1,"")</f>
      </c>
      <c r="B15" s="9"/>
      <c r="C15" s="11">
        <f t="shared" si="3"/>
        <v>0</v>
      </c>
      <c r="D15" s="12">
        <f t="shared" si="4"/>
        <v>0</v>
      </c>
      <c r="E15" s="13">
        <f t="shared" si="5"/>
        <v>0</v>
      </c>
      <c r="F15" s="12"/>
      <c r="G15" s="50">
        <f t="shared" si="6"/>
        <v>0</v>
      </c>
      <c r="I15" s="61">
        <f t="shared" si="7"/>
        <v>14</v>
      </c>
      <c r="J15" s="16">
        <f t="shared" si="1"/>
      </c>
      <c r="K15" s="62">
        <f t="shared" si="2"/>
        <v>0</v>
      </c>
    </row>
    <row r="16" spans="1:11" ht="15.75">
      <c r="A16" s="51">
        <f>IF(G16&gt;0,RANK(G16,G:G)+COUNTIF($G$2:G16,G16)-1,"")</f>
      </c>
      <c r="B16" s="9"/>
      <c r="C16" s="11">
        <f t="shared" si="3"/>
        <v>0</v>
      </c>
      <c r="D16" s="12">
        <f t="shared" si="4"/>
        <v>0</v>
      </c>
      <c r="E16" s="13">
        <f t="shared" si="5"/>
        <v>0</v>
      </c>
      <c r="F16" s="12"/>
      <c r="G16" s="50">
        <f t="shared" si="6"/>
        <v>0</v>
      </c>
      <c r="I16" s="61">
        <f t="shared" si="7"/>
        <v>15</v>
      </c>
      <c r="J16" s="16">
        <f t="shared" si="1"/>
      </c>
      <c r="K16" s="62">
        <f t="shared" si="2"/>
        <v>0</v>
      </c>
    </row>
    <row r="17" spans="1:15" ht="15.75">
      <c r="A17" s="51">
        <f>IF(G17&gt;0,RANK(G17,G:G)+COUNTIF($G$2:G17,G17)-1,"")</f>
      </c>
      <c r="B17" s="9"/>
      <c r="C17" s="11">
        <f t="shared" si="3"/>
        <v>0</v>
      </c>
      <c r="D17" s="12">
        <f t="shared" si="4"/>
        <v>0</v>
      </c>
      <c r="E17" s="13">
        <f t="shared" si="5"/>
        <v>0</v>
      </c>
      <c r="F17" s="12"/>
      <c r="G17" s="50">
        <f t="shared" si="6"/>
        <v>0</v>
      </c>
      <c r="H17" s="45"/>
      <c r="I17" s="61">
        <f t="shared" si="7"/>
        <v>16</v>
      </c>
      <c r="J17" s="16">
        <f t="shared" si="1"/>
      </c>
      <c r="K17" s="62">
        <f t="shared" si="2"/>
        <v>0</v>
      </c>
      <c r="M17">
        <v>7</v>
      </c>
      <c r="N17" s="80" t="s">
        <v>34</v>
      </c>
      <c r="O17" s="27" t="s">
        <v>117</v>
      </c>
    </row>
    <row r="18" spans="1:15" ht="15.75">
      <c r="A18" s="51">
        <f>IF(G18&gt;0,RANK(G18,G:G)+COUNTIF($G$2:G18,G18)-1,"")</f>
      </c>
      <c r="B18" s="9"/>
      <c r="C18" s="11">
        <f t="shared" si="3"/>
        <v>0</v>
      </c>
      <c r="D18" s="12">
        <f t="shared" si="4"/>
        <v>0</v>
      </c>
      <c r="E18" s="13">
        <f t="shared" si="5"/>
        <v>0</v>
      </c>
      <c r="F18" s="12"/>
      <c r="G18" s="50">
        <f t="shared" si="6"/>
        <v>0</v>
      </c>
      <c r="H18" s="45"/>
      <c r="I18" s="61">
        <f t="shared" si="7"/>
        <v>17</v>
      </c>
      <c r="J18" s="16">
        <f t="shared" si="1"/>
      </c>
      <c r="K18" s="62">
        <f t="shared" si="2"/>
        <v>0</v>
      </c>
      <c r="M18">
        <v>8</v>
      </c>
      <c r="N18" s="80" t="s">
        <v>37</v>
      </c>
      <c r="O18" s="27" t="s">
        <v>117</v>
      </c>
    </row>
    <row r="19" spans="1:15" ht="15.75">
      <c r="A19" s="51">
        <f>IF(G19&gt;0,RANK(G19,G:G)+COUNTIF($G$2:G19,G19)-1,"")</f>
      </c>
      <c r="B19" s="9"/>
      <c r="C19" s="11">
        <f t="shared" si="3"/>
        <v>0</v>
      </c>
      <c r="D19" s="12">
        <f t="shared" si="4"/>
        <v>0</v>
      </c>
      <c r="E19" s="13">
        <f t="shared" si="5"/>
        <v>0</v>
      </c>
      <c r="F19" s="12"/>
      <c r="G19" s="50">
        <f t="shared" si="6"/>
        <v>0</v>
      </c>
      <c r="H19" s="45"/>
      <c r="I19" s="61">
        <f t="shared" si="7"/>
        <v>18</v>
      </c>
      <c r="J19" s="16">
        <f t="shared" si="1"/>
      </c>
      <c r="K19" s="62">
        <f t="shared" si="2"/>
        <v>0</v>
      </c>
      <c r="M19">
        <v>9</v>
      </c>
      <c r="N19" s="80" t="s">
        <v>97</v>
      </c>
      <c r="O19" s="27" t="s">
        <v>117</v>
      </c>
    </row>
    <row r="20" spans="1:14" ht="15.75">
      <c r="A20" s="51">
        <f>IF(G20&gt;0,RANK(G20,G:G)+COUNTIF($G$2:G20,G20)-1,"")</f>
      </c>
      <c r="B20" s="9"/>
      <c r="C20" s="11">
        <f t="shared" si="3"/>
        <v>0</v>
      </c>
      <c r="D20" s="12">
        <f t="shared" si="4"/>
        <v>0</v>
      </c>
      <c r="E20" s="13">
        <f t="shared" si="5"/>
        <v>0</v>
      </c>
      <c r="F20" s="12"/>
      <c r="G20" s="50">
        <f t="shared" si="6"/>
        <v>0</v>
      </c>
      <c r="H20" s="45"/>
      <c r="I20" s="61">
        <f t="shared" si="7"/>
        <v>19</v>
      </c>
      <c r="J20" s="16">
        <f t="shared" si="1"/>
      </c>
      <c r="K20" s="62">
        <f t="shared" si="2"/>
        <v>0</v>
      </c>
      <c r="M20">
        <v>10</v>
      </c>
      <c r="N20" s="80" t="s">
        <v>107</v>
      </c>
    </row>
    <row r="21" spans="1:14" ht="15.75">
      <c r="A21" s="51">
        <f>IF(G21&gt;0,RANK(G21,G:G)+COUNTIF($G$2:G21,G21)-1,"")</f>
      </c>
      <c r="B21" s="9"/>
      <c r="C21" s="11">
        <f t="shared" si="3"/>
        <v>0</v>
      </c>
      <c r="D21" s="12">
        <f t="shared" si="4"/>
        <v>0</v>
      </c>
      <c r="E21" s="13">
        <f t="shared" si="5"/>
        <v>0</v>
      </c>
      <c r="F21" s="12"/>
      <c r="G21" s="50">
        <f t="shared" si="6"/>
        <v>0</v>
      </c>
      <c r="H21" s="45"/>
      <c r="I21" s="61">
        <f t="shared" si="7"/>
        <v>20</v>
      </c>
      <c r="J21" s="16">
        <f t="shared" si="1"/>
      </c>
      <c r="K21" s="62">
        <f t="shared" si="2"/>
        <v>0</v>
      </c>
      <c r="M21">
        <v>11</v>
      </c>
      <c r="N21" s="80" t="s">
        <v>36</v>
      </c>
    </row>
    <row r="22" spans="1:14" ht="15.75">
      <c r="A22" s="51">
        <f>IF(G22&gt;0,RANK(G22,G:G)+COUNTIF($G$2:G22,G22)-1,"")</f>
      </c>
      <c r="B22" s="9"/>
      <c r="C22" s="11">
        <f t="shared" si="3"/>
        <v>0</v>
      </c>
      <c r="D22" s="12">
        <f t="shared" si="4"/>
        <v>0</v>
      </c>
      <c r="E22" s="13">
        <f t="shared" si="5"/>
        <v>0</v>
      </c>
      <c r="F22" s="12"/>
      <c r="G22" s="50">
        <f t="shared" si="6"/>
        <v>0</v>
      </c>
      <c r="H22" s="45"/>
      <c r="I22" s="61">
        <f t="shared" si="7"/>
        <v>21</v>
      </c>
      <c r="J22" s="16">
        <f t="shared" si="1"/>
      </c>
      <c r="K22" s="62">
        <f t="shared" si="2"/>
        <v>0</v>
      </c>
      <c r="M22">
        <v>12</v>
      </c>
      <c r="N22" s="80" t="s">
        <v>105</v>
      </c>
    </row>
    <row r="23" spans="1:11" ht="15.75">
      <c r="A23" s="51">
        <f>IF(G23&gt;0,RANK(G23,G:G)+COUNTIF($G$2:G23,G23)-1,"")</f>
      </c>
      <c r="B23" s="9"/>
      <c r="C23" s="11">
        <f t="shared" si="3"/>
        <v>0</v>
      </c>
      <c r="D23" s="12">
        <f t="shared" si="4"/>
        <v>0</v>
      </c>
      <c r="E23" s="13">
        <f t="shared" si="5"/>
        <v>0</v>
      </c>
      <c r="F23" s="12"/>
      <c r="G23" s="50">
        <f t="shared" si="6"/>
        <v>0</v>
      </c>
      <c r="H23" s="45"/>
      <c r="I23" s="61">
        <f t="shared" si="7"/>
        <v>22</v>
      </c>
      <c r="J23" s="16">
        <f t="shared" si="1"/>
      </c>
      <c r="K23" s="62">
        <f t="shared" si="2"/>
        <v>0</v>
      </c>
    </row>
    <row r="24" spans="1:11" ht="15.75">
      <c r="A24" s="51">
        <f>IF(G24&gt;0,RANK(G24,G:G)+COUNTIF($G$2:G24,G24)-1,"")</f>
      </c>
      <c r="B24" s="9"/>
      <c r="C24" s="11">
        <f t="shared" si="3"/>
        <v>0</v>
      </c>
      <c r="D24" s="12">
        <f t="shared" si="4"/>
        <v>0</v>
      </c>
      <c r="E24" s="13">
        <f t="shared" si="5"/>
        <v>0</v>
      </c>
      <c r="F24" s="12"/>
      <c r="G24" s="50">
        <f t="shared" si="6"/>
        <v>0</v>
      </c>
      <c r="H24" s="45"/>
      <c r="I24" s="61">
        <f t="shared" si="7"/>
        <v>23</v>
      </c>
      <c r="J24" s="16">
        <f t="shared" si="1"/>
      </c>
      <c r="K24" s="62">
        <f t="shared" si="2"/>
        <v>0</v>
      </c>
    </row>
    <row r="25" spans="1:11" ht="15.75">
      <c r="A25" s="51">
        <f>IF(G25&gt;0,RANK(G25,G:G)+COUNTIF($G$2:G25,G25)-1,"")</f>
      </c>
      <c r="B25" s="9"/>
      <c r="C25" s="11">
        <f t="shared" si="3"/>
        <v>0</v>
      </c>
      <c r="D25" s="12">
        <f t="shared" si="4"/>
        <v>0</v>
      </c>
      <c r="E25" s="13">
        <f t="shared" si="5"/>
        <v>0</v>
      </c>
      <c r="F25" s="12"/>
      <c r="G25" s="50">
        <f t="shared" si="6"/>
        <v>0</v>
      </c>
      <c r="H25" s="45"/>
      <c r="I25" s="61">
        <f t="shared" si="7"/>
        <v>24</v>
      </c>
      <c r="J25" s="16">
        <f t="shared" si="1"/>
      </c>
      <c r="K25" s="62">
        <f t="shared" si="2"/>
        <v>0</v>
      </c>
    </row>
    <row r="26" spans="1:11" ht="15.75">
      <c r="A26" s="51">
        <f>IF(G26&gt;0,RANK(G26,G:G)+COUNTIF($G$2:G26,G26)-1,"")</f>
      </c>
      <c r="B26" s="9"/>
      <c r="C26" s="11">
        <f t="shared" si="3"/>
        <v>0</v>
      </c>
      <c r="D26" s="12">
        <f t="shared" si="4"/>
        <v>0</v>
      </c>
      <c r="E26" s="13">
        <f t="shared" si="5"/>
        <v>0</v>
      </c>
      <c r="F26" s="12"/>
      <c r="G26" s="50">
        <f t="shared" si="6"/>
        <v>0</v>
      </c>
      <c r="I26" s="61">
        <f t="shared" si="7"/>
        <v>25</v>
      </c>
      <c r="J26" s="16">
        <f t="shared" si="1"/>
      </c>
      <c r="K26" s="62">
        <f t="shared" si="2"/>
        <v>0</v>
      </c>
    </row>
    <row r="27" spans="1:11" ht="15.75">
      <c r="A27" s="51">
        <f>IF(G27&gt;0,RANK(G27,G:G)+COUNTIF($G$2:G27,G27)-1,"")</f>
      </c>
      <c r="B27" s="9"/>
      <c r="C27" s="11">
        <f t="shared" si="3"/>
        <v>0</v>
      </c>
      <c r="D27" s="12">
        <f t="shared" si="4"/>
        <v>0</v>
      </c>
      <c r="E27" s="13">
        <f t="shared" si="5"/>
        <v>0</v>
      </c>
      <c r="F27" s="12"/>
      <c r="G27" s="50">
        <f t="shared" si="6"/>
        <v>0</v>
      </c>
      <c r="I27" s="61">
        <f t="shared" si="7"/>
        <v>26</v>
      </c>
      <c r="J27" s="16">
        <f t="shared" si="1"/>
      </c>
      <c r="K27" s="62">
        <f t="shared" si="2"/>
        <v>0</v>
      </c>
    </row>
    <row r="28" spans="1:11" ht="15.75">
      <c r="A28" s="51">
        <f>IF(G28&gt;0,RANK(G28,G:G)+COUNTIF($G$2:G28,G28)-1,"")</f>
      </c>
      <c r="B28" s="9"/>
      <c r="C28" s="11">
        <f t="shared" si="3"/>
        <v>0</v>
      </c>
      <c r="D28" s="12">
        <f t="shared" si="4"/>
        <v>0</v>
      </c>
      <c r="E28" s="13">
        <f t="shared" si="5"/>
        <v>0</v>
      </c>
      <c r="F28" s="12"/>
      <c r="G28" s="50">
        <f t="shared" si="6"/>
        <v>0</v>
      </c>
      <c r="I28" s="61">
        <f t="shared" si="7"/>
        <v>27</v>
      </c>
      <c r="J28" s="16">
        <f t="shared" si="1"/>
      </c>
      <c r="K28" s="62">
        <f t="shared" si="2"/>
        <v>0</v>
      </c>
    </row>
    <row r="29" spans="1:11" ht="15.75">
      <c r="A29" s="51">
        <f>IF(G29&gt;0,RANK(G29,G:G)+COUNTIF($G$2:G29,G29)-1,"")</f>
      </c>
      <c r="B29" s="9"/>
      <c r="C29" s="11">
        <f t="shared" si="3"/>
        <v>0</v>
      </c>
      <c r="D29" s="12">
        <f t="shared" si="4"/>
        <v>0</v>
      </c>
      <c r="E29" s="13">
        <f t="shared" si="5"/>
        <v>0</v>
      </c>
      <c r="F29" s="12"/>
      <c r="G29" s="50">
        <f t="shared" si="6"/>
        <v>0</v>
      </c>
      <c r="I29" s="61">
        <f t="shared" si="7"/>
        <v>28</v>
      </c>
      <c r="J29" s="16">
        <f t="shared" si="1"/>
      </c>
      <c r="K29" s="62">
        <f t="shared" si="2"/>
        <v>0</v>
      </c>
    </row>
    <row r="30" spans="1:11" ht="16.5" thickBot="1">
      <c r="A30" s="52">
        <f>IF(G30&gt;0,RANK(G30,G:G)+COUNTIF($G$2:G30,G30)-1,"")</f>
      </c>
      <c r="B30" s="53"/>
      <c r="C30" s="54">
        <f t="shared" si="3"/>
        <v>0</v>
      </c>
      <c r="D30" s="55">
        <f t="shared" si="4"/>
        <v>0</v>
      </c>
      <c r="E30" s="56">
        <f t="shared" si="5"/>
        <v>0</v>
      </c>
      <c r="F30" s="55"/>
      <c r="G30" s="57">
        <f t="shared" si="6"/>
        <v>0</v>
      </c>
      <c r="I30" s="63">
        <f t="shared" si="7"/>
        <v>29</v>
      </c>
      <c r="J30" s="64">
        <f t="shared" si="1"/>
      </c>
      <c r="K30" s="65">
        <f t="shared" si="2"/>
        <v>0</v>
      </c>
    </row>
  </sheetData>
  <sheetProtection/>
  <protectedRanges>
    <protectedRange sqref="B1 B15:B65536" name="Range1"/>
    <protectedRange sqref="B2:B7 B9 B11 B14 N21 N17" name="Range1_1"/>
    <protectedRange sqref="B8 N18" name="Range1_2"/>
    <protectedRange sqref="B10 N19" name="Range1_3"/>
    <protectedRange sqref="B12 N20" name="Range1_4"/>
    <protectedRange sqref="B13 N22" name="Range1_5"/>
  </protectedRanges>
  <mergeCells count="4">
    <mergeCell ref="S1:S3"/>
    <mergeCell ref="S4:S6"/>
    <mergeCell ref="S7:S9"/>
    <mergeCell ref="S10:S12"/>
  </mergeCells>
  <conditionalFormatting sqref="B14:B30">
    <cfRule type="expression" priority="1" dxfId="0" stopIfTrue="1">
      <formula>$B14=$J$2</formula>
    </cfRule>
    <cfRule type="expression" priority="2" dxfId="1" stopIfTrue="1">
      <formula>$B14=$J$3</formula>
    </cfRule>
    <cfRule type="expression" priority="3" dxfId="2" stopIfTrue="1">
      <formula>$B14=$J$4</formula>
    </cfRule>
  </conditionalFormatting>
  <conditionalFormatting sqref="B2:B5 B12:B13 N20 N22">
    <cfRule type="expression" priority="4" dxfId="0" stopIfTrue="1">
      <formula>$C2=#REF!</formula>
    </cfRule>
    <cfRule type="expression" priority="5" dxfId="1" stopIfTrue="1">
      <formula>$C2=#REF!</formula>
    </cfRule>
    <cfRule type="expression" priority="6" dxfId="2" stopIfTrue="1">
      <formula>$C2=#REF!</formula>
    </cfRule>
  </conditionalFormatting>
  <conditionalFormatting sqref="B6 B11 N21">
    <cfRule type="expression" priority="7" dxfId="0" stopIfTrue="1">
      <formula>#REF!=#REF!</formula>
    </cfRule>
    <cfRule type="expression" priority="8" dxfId="1" stopIfTrue="1">
      <formula>#REF!=#REF!</formula>
    </cfRule>
    <cfRule type="expression" priority="9" dxfId="2" stopIfTrue="1">
      <formula>#REF!=#REF!</formula>
    </cfRule>
  </conditionalFormatting>
  <conditionalFormatting sqref="B8 N18">
    <cfRule type="expression" priority="10" dxfId="0" stopIfTrue="1">
      <formula>$C10=#REF!</formula>
    </cfRule>
    <cfRule type="expression" priority="11" dxfId="1" stopIfTrue="1">
      <formula>$C10=#REF!</formula>
    </cfRule>
    <cfRule type="expression" priority="12" dxfId="2" stopIfTrue="1">
      <formula>$C10=#REF!</formula>
    </cfRule>
  </conditionalFormatting>
  <conditionalFormatting sqref="B7 B10 N19 N17">
    <cfRule type="expression" priority="13" dxfId="0" stopIfTrue="1">
      <formula>#REF!=#REF!</formula>
    </cfRule>
    <cfRule type="expression" priority="14" dxfId="1" stopIfTrue="1">
      <formula>#REF!=#REF!</formula>
    </cfRule>
    <cfRule type="expression" priority="15" dxfId="2" stopIfTrue="1">
      <formula>#REF!=#REF!</formula>
    </cfRule>
  </conditionalFormatting>
  <conditionalFormatting sqref="B9">
    <cfRule type="expression" priority="16" dxfId="0" stopIfTrue="1">
      <formula>$C9=$K$2</formula>
    </cfRule>
    <cfRule type="expression" priority="17" dxfId="1" stopIfTrue="1">
      <formula>$C9=$K$3</formula>
    </cfRule>
    <cfRule type="expression" priority="18" dxfId="2" stopIfTrue="1">
      <formula>$C9=$K$4</formula>
    </cfRule>
  </conditionalFormatting>
  <printOptions/>
  <pageMargins left="0.1968503937007874" right="0.1968503937007874" top="0.984251968503937" bottom="0.1968503937007874" header="0.1968503937007874" footer="0.1968503937007874"/>
  <pageSetup fitToHeight="2" fitToWidth="1" horizontalDpi="600" verticalDpi="600" orientation="portrait" paperSize="9" scale="83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tr1e5421</dc:creator>
  <cp:keywords/>
  <dc:description/>
  <cp:lastModifiedBy>Erdal Ertugral</cp:lastModifiedBy>
  <cp:lastPrinted>2009-08-07T10:32:20Z</cp:lastPrinted>
  <dcterms:created xsi:type="dcterms:W3CDTF">2009-07-17T11:51:48Z</dcterms:created>
  <dcterms:modified xsi:type="dcterms:W3CDTF">2009-08-09T12:22:51Z</dcterms:modified>
  <cp:category/>
  <cp:version/>
  <cp:contentType/>
  <cp:contentStatus/>
</cp:coreProperties>
</file>